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drawings/drawing2.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drawings/drawing4.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6.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drawings/drawing7.xml" ContentType="application/vnd.openxmlformats-officedocument.drawing+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drawings/drawing8.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theme/themeOverride16.xml" ContentType="application/vnd.openxmlformats-officedocument.themeOverride+xml"/>
  <Override PartName="/xl/drawings/drawing9.xml" ContentType="application/vnd.openxmlformats-officedocument.drawing+xml"/>
  <Override PartName="/xl/charts/chart17.xml" ContentType="application/vnd.openxmlformats-officedocument.drawingml.chart+xml"/>
  <Override PartName="/xl/theme/themeOverride17.xml" ContentType="application/vnd.openxmlformats-officedocument.themeOverride+xml"/>
  <Override PartName="/xl/charts/chart18.xml" ContentType="application/vnd.openxmlformats-officedocument.drawingml.chart+xml"/>
  <Override PartName="/xl/theme/themeOverride18.xml" ContentType="application/vnd.openxmlformats-officedocument.themeOverride+xml"/>
  <Override PartName="/xl/drawings/drawing10.xml" ContentType="application/vnd.openxmlformats-officedocument.drawing+xml"/>
  <Override PartName="/xl/charts/chart19.xml" ContentType="application/vnd.openxmlformats-officedocument.drawingml.chart+xml"/>
  <Override PartName="/xl/theme/themeOverride19.xml" ContentType="application/vnd.openxmlformats-officedocument.themeOverride+xml"/>
  <Override PartName="/xl/charts/chart20.xml" ContentType="application/vnd.openxmlformats-officedocument.drawingml.chart+xml"/>
  <Override PartName="/xl/theme/themeOverride20.xml" ContentType="application/vnd.openxmlformats-officedocument.themeOverride+xml"/>
  <Override PartName="/xl/drawings/drawing11.xml" ContentType="application/vnd.openxmlformats-officedocument.drawing+xml"/>
  <Override PartName="/xl/charts/chart21.xml" ContentType="application/vnd.openxmlformats-officedocument.drawingml.chart+xml"/>
  <Override PartName="/xl/theme/themeOverride21.xml" ContentType="application/vnd.openxmlformats-officedocument.themeOverride+xml"/>
  <Override PartName="/xl/charts/chart22.xml" ContentType="application/vnd.openxmlformats-officedocument.drawingml.chart+xml"/>
  <Override PartName="/xl/theme/themeOverride22.xml" ContentType="application/vnd.openxmlformats-officedocument.themeOverride+xml"/>
  <Override PartName="/xl/drawings/drawing12.xml" ContentType="application/vnd.openxmlformats-officedocument.drawing+xml"/>
  <Override PartName="/xl/charts/chart23.xml" ContentType="application/vnd.openxmlformats-officedocument.drawingml.chart+xml"/>
  <Override PartName="/xl/theme/themeOverride23.xml" ContentType="application/vnd.openxmlformats-officedocument.themeOverride+xml"/>
  <Override PartName="/xl/charts/chart24.xml" ContentType="application/vnd.openxmlformats-officedocument.drawingml.chart+xml"/>
  <Override PartName="/xl/theme/themeOverride24.xml" ContentType="application/vnd.openxmlformats-officedocument.themeOverride+xml"/>
  <Override PartName="/xl/drawings/drawing13.xml" ContentType="application/vnd.openxmlformats-officedocument.drawing+xml"/>
  <Override PartName="/xl/charts/chart25.xml" ContentType="application/vnd.openxmlformats-officedocument.drawingml.chart+xml"/>
  <Override PartName="/xl/theme/themeOverride25.xml" ContentType="application/vnd.openxmlformats-officedocument.themeOverride+xml"/>
  <Override PartName="/xl/charts/chart26.xml" ContentType="application/vnd.openxmlformats-officedocument.drawingml.chart+xml"/>
  <Override PartName="/xl/theme/themeOverride26.xml" ContentType="application/vnd.openxmlformats-officedocument.themeOverride+xml"/>
  <Override PartName="/xl/drawings/drawing14.xml" ContentType="application/vnd.openxmlformats-officedocument.drawing+xml"/>
  <Override PartName="/xl/charts/chart27.xml" ContentType="application/vnd.openxmlformats-officedocument.drawingml.chart+xml"/>
  <Override PartName="/xl/theme/themeOverride27.xml" ContentType="application/vnd.openxmlformats-officedocument.themeOverride+xml"/>
  <Override PartName="/xl/charts/chart28.xml" ContentType="application/vnd.openxmlformats-officedocument.drawingml.chart+xml"/>
  <Override PartName="/xl/theme/themeOverride28.xml" ContentType="application/vnd.openxmlformats-officedocument.themeOverride+xml"/>
  <Override PartName="/xl/drawings/drawing15.xml" ContentType="application/vnd.openxmlformats-officedocument.drawing+xml"/>
  <Override PartName="/xl/charts/chart29.xml" ContentType="application/vnd.openxmlformats-officedocument.drawingml.chart+xml"/>
  <Override PartName="/xl/theme/themeOverride29.xml" ContentType="application/vnd.openxmlformats-officedocument.themeOverride+xml"/>
  <Override PartName="/xl/charts/chart30.xml" ContentType="application/vnd.openxmlformats-officedocument.drawingml.chart+xml"/>
  <Override PartName="/xl/theme/themeOverride30.xml" ContentType="application/vnd.openxmlformats-officedocument.themeOverride+xml"/>
  <Override PartName="/xl/drawings/drawing16.xml" ContentType="application/vnd.openxmlformats-officedocument.drawing+xml"/>
  <Override PartName="/xl/charts/chart31.xml" ContentType="application/vnd.openxmlformats-officedocument.drawingml.chart+xml"/>
  <Override PartName="/xl/theme/themeOverride31.xml" ContentType="application/vnd.openxmlformats-officedocument.themeOverride+xml"/>
  <Override PartName="/xl/charts/chart32.xml" ContentType="application/vnd.openxmlformats-officedocument.drawingml.chart+xml"/>
  <Override PartName="/xl/theme/themeOverride32.xml" ContentType="application/vnd.openxmlformats-officedocument.themeOverride+xml"/>
  <Override PartName="/xl/drawings/drawing17.xml" ContentType="application/vnd.openxmlformats-officedocument.drawing+xml"/>
  <Override PartName="/xl/charts/chart33.xml" ContentType="application/vnd.openxmlformats-officedocument.drawingml.chart+xml"/>
  <Override PartName="/xl/theme/themeOverride33.xml" ContentType="application/vnd.openxmlformats-officedocument.themeOverride+xml"/>
  <Override PartName="/xl/charts/chart34.xml" ContentType="application/vnd.openxmlformats-officedocument.drawingml.chart+xml"/>
  <Override PartName="/xl/theme/themeOverride34.xml" ContentType="application/vnd.openxmlformats-officedocument.themeOverride+xml"/>
  <Override PartName="/xl/drawings/drawing18.xml" ContentType="application/vnd.openxmlformats-officedocument.drawing+xml"/>
  <Override PartName="/xl/charts/chart35.xml" ContentType="application/vnd.openxmlformats-officedocument.drawingml.chart+xml"/>
  <Override PartName="/xl/theme/themeOverride35.xml" ContentType="application/vnd.openxmlformats-officedocument.themeOverride+xml"/>
  <Override PartName="/xl/charts/chart36.xml" ContentType="application/vnd.openxmlformats-officedocument.drawingml.chart+xml"/>
  <Override PartName="/xl/theme/themeOverride36.xml" ContentType="application/vnd.openxmlformats-officedocument.themeOverride+xml"/>
  <Override PartName="/xl/drawings/drawing19.xml" ContentType="application/vnd.openxmlformats-officedocument.drawing+xml"/>
  <Override PartName="/xl/charts/chart37.xml" ContentType="application/vnd.openxmlformats-officedocument.drawingml.chart+xml"/>
  <Override PartName="/xl/theme/themeOverride37.xml" ContentType="application/vnd.openxmlformats-officedocument.themeOverride+xml"/>
  <Override PartName="/xl/charts/chart38.xml" ContentType="application/vnd.openxmlformats-officedocument.drawingml.chart+xml"/>
  <Override PartName="/xl/theme/themeOverride38.xml" ContentType="application/vnd.openxmlformats-officedocument.themeOverride+xml"/>
  <Override PartName="/xl/drawings/drawing20.xml" ContentType="application/vnd.openxmlformats-officedocument.drawing+xml"/>
  <Override PartName="/xl/charts/chart39.xml" ContentType="application/vnd.openxmlformats-officedocument.drawingml.chart+xml"/>
  <Override PartName="/xl/theme/themeOverride39.xml" ContentType="application/vnd.openxmlformats-officedocument.themeOverride+xml"/>
  <Override PartName="/xl/charts/chart40.xml" ContentType="application/vnd.openxmlformats-officedocument.drawingml.chart+xml"/>
  <Override PartName="/xl/theme/themeOverride40.xml" ContentType="application/vnd.openxmlformats-officedocument.themeOverride+xml"/>
  <Override PartName="/xl/drawings/drawing21.xml" ContentType="application/vnd.openxmlformats-officedocument.drawing+xml"/>
  <Override PartName="/xl/charts/chart41.xml" ContentType="application/vnd.openxmlformats-officedocument.drawingml.chart+xml"/>
  <Override PartName="/xl/theme/themeOverride41.xml" ContentType="application/vnd.openxmlformats-officedocument.themeOverride+xml"/>
  <Override PartName="/xl/charts/chart42.xml" ContentType="application/vnd.openxmlformats-officedocument.drawingml.chart+xml"/>
  <Override PartName="/xl/theme/themeOverride42.xml" ContentType="application/vnd.openxmlformats-officedocument.themeOverride+xml"/>
  <Override PartName="/xl/drawings/drawing22.xml" ContentType="application/vnd.openxmlformats-officedocument.drawing+xml"/>
  <Override PartName="/xl/charts/chart43.xml" ContentType="application/vnd.openxmlformats-officedocument.drawingml.chart+xml"/>
  <Override PartName="/xl/theme/themeOverride43.xml" ContentType="application/vnd.openxmlformats-officedocument.themeOverride+xml"/>
  <Override PartName="/xl/charts/chart44.xml" ContentType="application/vnd.openxmlformats-officedocument.drawingml.chart+xml"/>
  <Override PartName="/xl/theme/themeOverride44.xml" ContentType="application/vnd.openxmlformats-officedocument.themeOverride+xml"/>
  <Override PartName="/xl/drawings/drawing23.xml" ContentType="application/vnd.openxmlformats-officedocument.drawing+xml"/>
  <Override PartName="/xl/charts/chart45.xml" ContentType="application/vnd.openxmlformats-officedocument.drawingml.chart+xml"/>
  <Override PartName="/xl/theme/themeOverride45.xml" ContentType="application/vnd.openxmlformats-officedocument.themeOverride+xml"/>
  <Override PartName="/xl/charts/chart46.xml" ContentType="application/vnd.openxmlformats-officedocument.drawingml.chart+xml"/>
  <Override PartName="/xl/theme/themeOverride46.xml" ContentType="application/vnd.openxmlformats-officedocument.themeOverride+xml"/>
  <Override PartName="/xl/drawings/drawing24.xml" ContentType="application/vnd.openxmlformats-officedocument.drawing+xml"/>
  <Override PartName="/xl/charts/chart47.xml" ContentType="application/vnd.openxmlformats-officedocument.drawingml.chart+xml"/>
  <Override PartName="/xl/theme/themeOverride47.xml" ContentType="application/vnd.openxmlformats-officedocument.themeOverride+xml"/>
  <Override PartName="/xl/charts/chart48.xml" ContentType="application/vnd.openxmlformats-officedocument.drawingml.chart+xml"/>
  <Override PartName="/xl/theme/themeOverride48.xml" ContentType="application/vnd.openxmlformats-officedocument.themeOverride+xml"/>
  <Override PartName="/xl/drawings/drawing25.xml" ContentType="application/vnd.openxmlformats-officedocument.drawing+xml"/>
  <Override PartName="/xl/charts/chart49.xml" ContentType="application/vnd.openxmlformats-officedocument.drawingml.chart+xml"/>
  <Override PartName="/xl/theme/themeOverride49.xml" ContentType="application/vnd.openxmlformats-officedocument.themeOverride+xml"/>
  <Override PartName="/xl/charts/chart50.xml" ContentType="application/vnd.openxmlformats-officedocument.drawingml.chart+xml"/>
  <Override PartName="/xl/theme/themeOverride50.xml" ContentType="application/vnd.openxmlformats-officedocument.themeOverride+xml"/>
  <Override PartName="/xl/drawings/drawing26.xml" ContentType="application/vnd.openxmlformats-officedocument.drawing+xml"/>
  <Override PartName="/xl/charts/chart51.xml" ContentType="application/vnd.openxmlformats-officedocument.drawingml.chart+xml"/>
  <Override PartName="/xl/theme/themeOverride51.xml" ContentType="application/vnd.openxmlformats-officedocument.themeOverride+xml"/>
  <Override PartName="/xl/charts/chart52.xml" ContentType="application/vnd.openxmlformats-officedocument.drawingml.chart+xml"/>
  <Override PartName="/xl/theme/themeOverride52.xml" ContentType="application/vnd.openxmlformats-officedocument.themeOverride+xml"/>
  <Override PartName="/xl/drawings/drawing27.xml" ContentType="application/vnd.openxmlformats-officedocument.drawing+xml"/>
  <Override PartName="/xl/charts/chart53.xml" ContentType="application/vnd.openxmlformats-officedocument.drawingml.chart+xml"/>
  <Override PartName="/xl/theme/themeOverride53.xml" ContentType="application/vnd.openxmlformats-officedocument.themeOverride+xml"/>
  <Override PartName="/xl/charts/chart54.xml" ContentType="application/vnd.openxmlformats-officedocument.drawingml.chart+xml"/>
  <Override PartName="/xl/theme/themeOverride54.xml" ContentType="application/vnd.openxmlformats-officedocument.themeOverride+xml"/>
  <Override PartName="/xl/drawings/drawing28.xml" ContentType="application/vnd.openxmlformats-officedocument.drawing+xml"/>
  <Override PartName="/xl/charts/chart55.xml" ContentType="application/vnd.openxmlformats-officedocument.drawingml.chart+xml"/>
  <Override PartName="/xl/theme/themeOverride55.xml" ContentType="application/vnd.openxmlformats-officedocument.themeOverride+xml"/>
  <Override PartName="/xl/charts/chart56.xml" ContentType="application/vnd.openxmlformats-officedocument.drawingml.chart+xml"/>
  <Override PartName="/xl/theme/themeOverride56.xml" ContentType="application/vnd.openxmlformats-officedocument.themeOverride+xml"/>
  <Override PartName="/xl/drawings/drawing29.xml" ContentType="application/vnd.openxmlformats-officedocument.drawing+xml"/>
  <Override PartName="/xl/charts/chart57.xml" ContentType="application/vnd.openxmlformats-officedocument.drawingml.chart+xml"/>
  <Override PartName="/xl/theme/themeOverride57.xml" ContentType="application/vnd.openxmlformats-officedocument.themeOverride+xml"/>
  <Override PartName="/xl/charts/chart58.xml" ContentType="application/vnd.openxmlformats-officedocument.drawingml.chart+xml"/>
  <Override PartName="/xl/theme/themeOverride58.xml" ContentType="application/vnd.openxmlformats-officedocument.themeOverride+xml"/>
  <Override PartName="/xl/drawings/drawing30.xml" ContentType="application/vnd.openxmlformats-officedocument.drawing+xml"/>
  <Override PartName="/xl/charts/chart59.xml" ContentType="application/vnd.openxmlformats-officedocument.drawingml.chart+xml"/>
  <Override PartName="/xl/theme/themeOverride59.xml" ContentType="application/vnd.openxmlformats-officedocument.themeOverride+xml"/>
  <Override PartName="/xl/charts/chart60.xml" ContentType="application/vnd.openxmlformats-officedocument.drawingml.chart+xml"/>
  <Override PartName="/xl/theme/themeOverride60.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2380" windowHeight="10635" tabRatio="884" activeTab="4"/>
  </bookViews>
  <sheets>
    <sheet name="Source" sheetId="3" r:id="rId1"/>
    <sheet name="Exchange rates" sheetId="36" r:id="rId2"/>
    <sheet name="United States" sheetId="54" r:id="rId3"/>
    <sheet name="Japan" sheetId="56" r:id="rId4"/>
    <sheet name="EA17" sheetId="27" r:id="rId5"/>
    <sheet name="United Kingdom" sheetId="41" r:id="rId6"/>
    <sheet name="Ireland" sheetId="34" r:id="rId7"/>
    <sheet name="Italy" sheetId="5" r:id="rId8"/>
    <sheet name="Austria" sheetId="1" r:id="rId9"/>
    <sheet name="Belgium" sheetId="7" r:id="rId10"/>
    <sheet name="Cyprus" sheetId="8" r:id="rId11"/>
    <sheet name="Estonia" sheetId="9" r:id="rId12"/>
    <sheet name="Finland" sheetId="10" r:id="rId13"/>
    <sheet name="Germany" sheetId="12" r:id="rId14"/>
    <sheet name="Spain" sheetId="13" r:id="rId15"/>
    <sheet name="France" sheetId="15" r:id="rId16"/>
    <sheet name="Greece" sheetId="16" r:id="rId17"/>
    <sheet name="Luxembourg" sheetId="17" r:id="rId18"/>
    <sheet name="Malta" sheetId="20" r:id="rId19"/>
    <sheet name="Netherlands" sheetId="21" r:id="rId20"/>
    <sheet name="Portugal" sheetId="22" r:id="rId21"/>
    <sheet name="Slovenia" sheetId="23" r:id="rId22"/>
    <sheet name="Slovakia" sheetId="24" r:id="rId23"/>
    <sheet name="Latvia" sheetId="33" r:id="rId24"/>
    <sheet name="Romania" sheetId="46" r:id="rId25"/>
    <sheet name="Sweden" sheetId="47" r:id="rId26"/>
    <sheet name="Bulgaria" sheetId="37" r:id="rId27"/>
    <sheet name="CzechRepublic" sheetId="38" r:id="rId28"/>
    <sheet name="Denmark" sheetId="40" r:id="rId29"/>
    <sheet name="Hungary" sheetId="43" r:id="rId30"/>
    <sheet name="Lithuania" sheetId="44" r:id="rId31"/>
    <sheet name="Poland" sheetId="45" r:id="rId32"/>
    <sheet name="Japan RAW" sheetId="55" r:id="rId33"/>
    <sheet name="United States RAW" sheetId="58" r:id="rId34"/>
    <sheet name="United Kingdom RAW" sheetId="50" r:id="rId35"/>
    <sheet name="Ireland RAW" sheetId="51" r:id="rId36"/>
  </sheets>
  <definedNames>
    <definedName name="_xlnm._FilterDatabase" localSheetId="33" hidden="1">'United States RAW'!$B$107:$D$621</definedName>
  </definedNames>
  <calcPr calcId="145621"/>
</workbook>
</file>

<file path=xl/calcChain.xml><?xml version="1.0" encoding="utf-8"?>
<calcChain xmlns="http://schemas.openxmlformats.org/spreadsheetml/2006/main">
  <c r="N10" i="27" l="1"/>
  <c r="Q10" i="27"/>
  <c r="P10" i="27"/>
  <c r="S10" i="27"/>
  <c r="L10" i="27"/>
  <c r="F82" i="54" l="1"/>
  <c r="G82" i="54"/>
  <c r="H82" i="54"/>
  <c r="I82" i="54"/>
  <c r="J82" i="54"/>
  <c r="K82" i="54"/>
  <c r="L82" i="54"/>
  <c r="M82" i="54"/>
  <c r="N82" i="54"/>
  <c r="O82" i="54"/>
  <c r="F83" i="54"/>
  <c r="G83" i="54"/>
  <c r="H83" i="54"/>
  <c r="I83" i="54"/>
  <c r="J83" i="54"/>
  <c r="K83" i="54"/>
  <c r="L83" i="54"/>
  <c r="M83" i="54"/>
  <c r="N83" i="54"/>
  <c r="O83" i="54"/>
  <c r="F84" i="54"/>
  <c r="G84" i="54"/>
  <c r="H84" i="54"/>
  <c r="I84" i="54"/>
  <c r="J84" i="54"/>
  <c r="K84" i="54"/>
  <c r="L84" i="54"/>
  <c r="M84" i="54"/>
  <c r="N84" i="54"/>
  <c r="O84" i="54"/>
  <c r="F85" i="54"/>
  <c r="G85" i="54"/>
  <c r="H85" i="54"/>
  <c r="I85" i="54"/>
  <c r="J85" i="54"/>
  <c r="K85" i="54"/>
  <c r="L85" i="54"/>
  <c r="M85" i="54"/>
  <c r="N85" i="54"/>
  <c r="O85" i="54"/>
  <c r="F86" i="54"/>
  <c r="G86" i="54"/>
  <c r="H86" i="54"/>
  <c r="I86" i="54"/>
  <c r="J86" i="54"/>
  <c r="K86" i="54"/>
  <c r="L86" i="54"/>
  <c r="M86" i="54"/>
  <c r="N86" i="54"/>
  <c r="O86" i="54"/>
  <c r="F87" i="54"/>
  <c r="G87" i="54"/>
  <c r="H87" i="54"/>
  <c r="I87" i="54"/>
  <c r="J87" i="54"/>
  <c r="K87" i="54"/>
  <c r="L87" i="54"/>
  <c r="M87" i="54"/>
  <c r="N87" i="54"/>
  <c r="O87" i="54"/>
  <c r="F88" i="54"/>
  <c r="G88" i="54"/>
  <c r="H88" i="54"/>
  <c r="I88" i="54"/>
  <c r="J88" i="54"/>
  <c r="K88" i="54"/>
  <c r="L88" i="54"/>
  <c r="M88" i="54"/>
  <c r="N88" i="54"/>
  <c r="O88" i="54"/>
  <c r="F89" i="54"/>
  <c r="G89" i="54"/>
  <c r="H89" i="54"/>
  <c r="I89" i="54"/>
  <c r="J89" i="54"/>
  <c r="K89" i="54"/>
  <c r="L89" i="54"/>
  <c r="M89" i="54"/>
  <c r="N89" i="54"/>
  <c r="O89" i="54"/>
  <c r="F90" i="54"/>
  <c r="G90" i="54"/>
  <c r="H90" i="54"/>
  <c r="I90" i="54"/>
  <c r="J90" i="54"/>
  <c r="K90" i="54"/>
  <c r="L90" i="54"/>
  <c r="M90" i="54"/>
  <c r="N90" i="54"/>
  <c r="O90" i="54"/>
  <c r="F5" i="46" l="1"/>
  <c r="F6" i="46"/>
  <c r="F7" i="46"/>
  <c r="F8" i="46"/>
  <c r="F9" i="46"/>
  <c r="F10" i="46"/>
  <c r="F11" i="46"/>
  <c r="F12" i="46"/>
  <c r="L14" i="45" l="1"/>
  <c r="L13" i="45"/>
  <c r="L12" i="45"/>
  <c r="L11" i="45"/>
  <c r="L10" i="45"/>
  <c r="L9" i="45"/>
  <c r="L8" i="45"/>
  <c r="L7" i="45"/>
  <c r="L6" i="45"/>
  <c r="L5" i="45"/>
  <c r="L14" i="43"/>
  <c r="L13" i="43"/>
  <c r="L12" i="43"/>
  <c r="L11" i="43"/>
  <c r="L10" i="43"/>
  <c r="L9" i="43"/>
  <c r="L8" i="43"/>
  <c r="L7" i="43"/>
  <c r="L6" i="43"/>
  <c r="L5" i="43"/>
  <c r="L14" i="40"/>
  <c r="L13" i="40"/>
  <c r="L12" i="40"/>
  <c r="L11" i="40"/>
  <c r="L10" i="40"/>
  <c r="L9" i="40"/>
  <c r="L8" i="40"/>
  <c r="L7" i="40"/>
  <c r="L6" i="40"/>
  <c r="L5" i="40"/>
  <c r="P5" i="38"/>
  <c r="P6" i="38"/>
  <c r="P7" i="38"/>
  <c r="P8" i="38"/>
  <c r="P9" i="38"/>
  <c r="P10" i="38"/>
  <c r="P11" i="38"/>
  <c r="P12" i="38"/>
  <c r="P13" i="38"/>
  <c r="P14" i="38"/>
  <c r="L14" i="38"/>
  <c r="L13" i="38"/>
  <c r="L12" i="38"/>
  <c r="L11" i="38"/>
  <c r="L10" i="38"/>
  <c r="L9" i="38"/>
  <c r="L8" i="38"/>
  <c r="L7" i="38"/>
  <c r="L6" i="38"/>
  <c r="L5" i="38"/>
  <c r="L5" i="24"/>
  <c r="M5" i="24"/>
  <c r="N5" i="24"/>
  <c r="P5" i="24"/>
  <c r="Q5" i="24"/>
  <c r="R5" i="24"/>
  <c r="S5" i="24"/>
  <c r="L6" i="24"/>
  <c r="M6" i="24"/>
  <c r="N6" i="24"/>
  <c r="P6" i="24"/>
  <c r="Q6" i="24"/>
  <c r="R6" i="24"/>
  <c r="S6" i="24"/>
  <c r="L7" i="24"/>
  <c r="M7" i="24"/>
  <c r="N7" i="24"/>
  <c r="P7" i="24"/>
  <c r="Q7" i="24"/>
  <c r="R7" i="24"/>
  <c r="S7" i="24"/>
  <c r="L9" i="23"/>
  <c r="L8" i="23"/>
  <c r="L7" i="23"/>
  <c r="L6" i="23"/>
  <c r="L5" i="23"/>
  <c r="L8" i="22"/>
  <c r="L7" i="22"/>
  <c r="L6" i="22"/>
  <c r="L5" i="22"/>
  <c r="L9" i="20"/>
  <c r="L8" i="20"/>
  <c r="L7" i="20"/>
  <c r="L6" i="20"/>
  <c r="L5" i="20"/>
  <c r="L9" i="17"/>
  <c r="L8" i="17"/>
  <c r="L7" i="17"/>
  <c r="L6" i="17"/>
  <c r="L5" i="17"/>
  <c r="L5" i="12"/>
  <c r="L8" i="9"/>
  <c r="L7" i="9"/>
  <c r="L6" i="9"/>
  <c r="L5" i="9"/>
  <c r="L9" i="8"/>
  <c r="L8" i="8"/>
  <c r="L7" i="8"/>
  <c r="L6" i="8"/>
  <c r="L5" i="8"/>
  <c r="M5" i="8"/>
  <c r="M6" i="8"/>
  <c r="M7" i="8"/>
  <c r="M8" i="8"/>
  <c r="M9" i="8"/>
  <c r="B13" i="33" l="1"/>
  <c r="B14" i="33"/>
  <c r="B15" i="33"/>
  <c r="B16" i="33"/>
  <c r="B17" i="33"/>
  <c r="D35" i="33"/>
  <c r="C35" i="33" s="1"/>
  <c r="D36" i="33"/>
  <c r="C36" i="33" s="1"/>
  <c r="D37" i="33"/>
  <c r="C37" i="33" s="1"/>
  <c r="D38" i="33"/>
  <c r="C38" i="33" s="1"/>
  <c r="D39" i="33"/>
  <c r="C39" i="33" s="1"/>
  <c r="B40" i="33"/>
  <c r="K10" i="27"/>
  <c r="R10" i="27"/>
  <c r="K11" i="27"/>
  <c r="N11" i="27"/>
  <c r="P11" i="27"/>
  <c r="Q11" i="27"/>
  <c r="R11" i="27"/>
  <c r="S11" i="27"/>
  <c r="K12" i="27"/>
  <c r="N12" i="27"/>
  <c r="P12" i="27"/>
  <c r="O12" i="27" s="1"/>
  <c r="Q12" i="27"/>
  <c r="R12" i="27"/>
  <c r="S12" i="27"/>
  <c r="K6" i="5"/>
  <c r="N6" i="5"/>
  <c r="P6" i="5"/>
  <c r="O6" i="5" s="1"/>
  <c r="Q6" i="5"/>
  <c r="R6" i="5"/>
  <c r="S6" i="5"/>
  <c r="K7" i="5"/>
  <c r="N7" i="5"/>
  <c r="P7" i="5"/>
  <c r="Q7" i="5"/>
  <c r="R7" i="5"/>
  <c r="S7" i="5"/>
  <c r="K8" i="5"/>
  <c r="N8" i="5"/>
  <c r="P8" i="5"/>
  <c r="O8" i="5" s="1"/>
  <c r="Q8" i="5"/>
  <c r="R8" i="5"/>
  <c r="S8" i="5"/>
  <c r="K9" i="5"/>
  <c r="N9" i="5"/>
  <c r="P9" i="5"/>
  <c r="Q9" i="5"/>
  <c r="R9" i="5"/>
  <c r="S9" i="5"/>
  <c r="K10" i="5"/>
  <c r="N10" i="5"/>
  <c r="P10" i="5"/>
  <c r="Q10" i="5"/>
  <c r="O10" i="5" s="1"/>
  <c r="R10" i="5"/>
  <c r="S10" i="5"/>
  <c r="K11" i="5"/>
  <c r="N11" i="5"/>
  <c r="P11" i="5"/>
  <c r="Q11" i="5"/>
  <c r="R11" i="5"/>
  <c r="S11" i="5"/>
  <c r="K12" i="5"/>
  <c r="N12" i="5"/>
  <c r="P12" i="5"/>
  <c r="O12" i="5" s="1"/>
  <c r="Q12" i="5"/>
  <c r="R12" i="5"/>
  <c r="S12" i="5"/>
  <c r="K13" i="5"/>
  <c r="N13" i="5"/>
  <c r="P13" i="5"/>
  <c r="Q13" i="5"/>
  <c r="R13" i="5"/>
  <c r="S13" i="5"/>
  <c r="K14" i="5"/>
  <c r="N14" i="5"/>
  <c r="P14" i="5"/>
  <c r="Q14" i="5"/>
  <c r="R14" i="5"/>
  <c r="S14" i="5"/>
  <c r="K15" i="5"/>
  <c r="N15" i="5"/>
  <c r="P15" i="5"/>
  <c r="Q15" i="5"/>
  <c r="R15" i="5"/>
  <c r="S15" i="5"/>
  <c r="K16" i="5"/>
  <c r="N16" i="5"/>
  <c r="P16" i="5"/>
  <c r="Q16" i="5"/>
  <c r="R16" i="5"/>
  <c r="S16" i="5"/>
  <c r="K17" i="5"/>
  <c r="N17" i="5"/>
  <c r="P17" i="5"/>
  <c r="Q17" i="5"/>
  <c r="R17" i="5"/>
  <c r="S17" i="5"/>
  <c r="K18" i="5"/>
  <c r="N18" i="5"/>
  <c r="P18" i="5"/>
  <c r="O18" i="5" s="1"/>
  <c r="Q18" i="5"/>
  <c r="R18" i="5"/>
  <c r="S18" i="5"/>
  <c r="K19" i="5"/>
  <c r="N19" i="5"/>
  <c r="P19" i="5"/>
  <c r="Q19" i="5"/>
  <c r="R19" i="5"/>
  <c r="S19" i="5"/>
  <c r="K20" i="5"/>
  <c r="N20" i="5"/>
  <c r="P20" i="5"/>
  <c r="O20" i="5" s="1"/>
  <c r="Q20" i="5"/>
  <c r="R20" i="5"/>
  <c r="S20" i="5"/>
  <c r="K21" i="5"/>
  <c r="N21" i="5"/>
  <c r="P21" i="5"/>
  <c r="Q21" i="5"/>
  <c r="R21" i="5"/>
  <c r="S21" i="5"/>
  <c r="K22" i="5"/>
  <c r="N22" i="5"/>
  <c r="P22" i="5"/>
  <c r="O22" i="5" s="1"/>
  <c r="Q22" i="5"/>
  <c r="R22" i="5"/>
  <c r="S22" i="5"/>
  <c r="K23" i="5"/>
  <c r="N23" i="5"/>
  <c r="P23" i="5"/>
  <c r="Q23" i="5"/>
  <c r="R23" i="5"/>
  <c r="S23" i="5"/>
  <c r="K24" i="5"/>
  <c r="N24" i="5"/>
  <c r="P24" i="5"/>
  <c r="O24" i="5" s="1"/>
  <c r="Q24" i="5"/>
  <c r="R24" i="5"/>
  <c r="S24" i="5"/>
  <c r="K25" i="5"/>
  <c r="N25" i="5"/>
  <c r="P25" i="5"/>
  <c r="Q25" i="5"/>
  <c r="R25" i="5"/>
  <c r="S25" i="5"/>
  <c r="K26" i="5"/>
  <c r="N26" i="5"/>
  <c r="P26" i="5"/>
  <c r="Q26" i="5"/>
  <c r="R26" i="5"/>
  <c r="S26" i="5"/>
  <c r="K27" i="5"/>
  <c r="N27" i="5"/>
  <c r="P27" i="5"/>
  <c r="Q27" i="5"/>
  <c r="R27" i="5"/>
  <c r="S27" i="5"/>
  <c r="N5" i="5"/>
  <c r="P5" i="5"/>
  <c r="Q5" i="5"/>
  <c r="R5" i="5"/>
  <c r="S5" i="5"/>
  <c r="K5" i="5"/>
  <c r="K13" i="27"/>
  <c r="N13" i="27"/>
  <c r="P13" i="27"/>
  <c r="O13" i="27" s="1"/>
  <c r="Q13" i="27"/>
  <c r="R13" i="27"/>
  <c r="S13" i="27"/>
  <c r="K14" i="27"/>
  <c r="N14" i="27"/>
  <c r="P14" i="27"/>
  <c r="Q14" i="27"/>
  <c r="R14" i="27"/>
  <c r="S14" i="27"/>
  <c r="K15" i="27"/>
  <c r="N15" i="27"/>
  <c r="P15" i="27"/>
  <c r="Q15" i="27"/>
  <c r="R15" i="27"/>
  <c r="S15" i="27"/>
  <c r="K16" i="27"/>
  <c r="N16" i="27"/>
  <c r="P16" i="27"/>
  <c r="Q16" i="27"/>
  <c r="R16" i="27"/>
  <c r="S16" i="27"/>
  <c r="K17" i="27"/>
  <c r="N17" i="27"/>
  <c r="P17" i="27"/>
  <c r="O17" i="27" s="1"/>
  <c r="Q17" i="27"/>
  <c r="R17" i="27"/>
  <c r="S17" i="27"/>
  <c r="K18" i="27"/>
  <c r="N18" i="27"/>
  <c r="P18" i="27"/>
  <c r="Q18" i="27"/>
  <c r="R18" i="27"/>
  <c r="S18" i="27"/>
  <c r="K19" i="27"/>
  <c r="N19" i="27"/>
  <c r="P19" i="27"/>
  <c r="O19" i="27" s="1"/>
  <c r="Q19" i="27"/>
  <c r="R19" i="27"/>
  <c r="S19" i="27"/>
  <c r="K20" i="27"/>
  <c r="N20" i="27"/>
  <c r="P20" i="27"/>
  <c r="Q20" i="27"/>
  <c r="R20" i="27"/>
  <c r="S20" i="27"/>
  <c r="K21" i="27"/>
  <c r="N21" i="27"/>
  <c r="P21" i="27"/>
  <c r="O21" i="27" s="1"/>
  <c r="Q21" i="27"/>
  <c r="R21" i="27"/>
  <c r="S21" i="27"/>
  <c r="K22" i="27"/>
  <c r="N22" i="27"/>
  <c r="P22" i="27"/>
  <c r="Q22" i="27"/>
  <c r="R22" i="27"/>
  <c r="S22" i="27"/>
  <c r="K23" i="27"/>
  <c r="N23" i="27"/>
  <c r="P23" i="27"/>
  <c r="O23" i="27" s="1"/>
  <c r="Q23" i="27"/>
  <c r="R23" i="27"/>
  <c r="S23" i="27"/>
  <c r="K24" i="27"/>
  <c r="N24" i="27"/>
  <c r="P24" i="27"/>
  <c r="Q24" i="27"/>
  <c r="R24" i="27"/>
  <c r="S24" i="27"/>
  <c r="K25" i="27"/>
  <c r="N25" i="27"/>
  <c r="P25" i="27"/>
  <c r="O25" i="27" s="1"/>
  <c r="Q25" i="27"/>
  <c r="R25" i="27"/>
  <c r="S25" i="27"/>
  <c r="K26" i="27"/>
  <c r="N26" i="27"/>
  <c r="P26" i="27"/>
  <c r="O26" i="27" s="1"/>
  <c r="Q26" i="27"/>
  <c r="R26" i="27"/>
  <c r="S26" i="27"/>
  <c r="K27" i="27"/>
  <c r="N27" i="27"/>
  <c r="P27" i="27"/>
  <c r="O27" i="27" s="1"/>
  <c r="Q27" i="27"/>
  <c r="R27" i="27"/>
  <c r="S27" i="27"/>
  <c r="H76" i="54"/>
  <c r="K76" i="54"/>
  <c r="L76" i="54"/>
  <c r="M76" i="54"/>
  <c r="H77" i="54"/>
  <c r="K77" i="54"/>
  <c r="L77" i="54"/>
  <c r="M77" i="54"/>
  <c r="H78" i="54"/>
  <c r="K78" i="54"/>
  <c r="L78" i="54"/>
  <c r="M78" i="54"/>
  <c r="D67" i="58"/>
  <c r="D68" i="58"/>
  <c r="D69" i="58"/>
  <c r="D229" i="58"/>
  <c r="A229" i="58"/>
  <c r="D228" i="58"/>
  <c r="A228" i="58"/>
  <c r="D227" i="58"/>
  <c r="A227" i="58"/>
  <c r="D226" i="58"/>
  <c r="A226" i="58"/>
  <c r="D225" i="58"/>
  <c r="A225" i="58"/>
  <c r="D224" i="58"/>
  <c r="A224" i="58"/>
  <c r="D223" i="58"/>
  <c r="A223" i="58"/>
  <c r="D222" i="58"/>
  <c r="A222" i="58"/>
  <c r="D221" i="58"/>
  <c r="A221" i="58"/>
  <c r="D220" i="58"/>
  <c r="A220" i="58"/>
  <c r="D219" i="58"/>
  <c r="A219" i="58"/>
  <c r="D218" i="58"/>
  <c r="A218" i="58"/>
  <c r="D217" i="58"/>
  <c r="A217" i="58"/>
  <c r="D216" i="58"/>
  <c r="A216" i="58"/>
  <c r="D215" i="58"/>
  <c r="A215" i="58"/>
  <c r="D214" i="58"/>
  <c r="A214" i="58"/>
  <c r="D213" i="58"/>
  <c r="A213" i="58"/>
  <c r="D212" i="58"/>
  <c r="A212" i="58"/>
  <c r="D211" i="58"/>
  <c r="A211" i="58"/>
  <c r="D210" i="58"/>
  <c r="A210" i="58"/>
  <c r="D209" i="58"/>
  <c r="A209" i="58"/>
  <c r="D208" i="58"/>
  <c r="A208" i="58"/>
  <c r="D207" i="58"/>
  <c r="A207" i="58"/>
  <c r="D206" i="58"/>
  <c r="A206" i="58"/>
  <c r="D205" i="58"/>
  <c r="A205" i="58"/>
  <c r="D204" i="58"/>
  <c r="A204" i="58"/>
  <c r="D203" i="58"/>
  <c r="A203" i="58"/>
  <c r="D202" i="58"/>
  <c r="A202" i="58"/>
  <c r="D201" i="58"/>
  <c r="A201" i="58"/>
  <c r="D200" i="58"/>
  <c r="A200" i="58"/>
  <c r="D199" i="58"/>
  <c r="A199" i="58"/>
  <c r="D198" i="58"/>
  <c r="A198" i="58"/>
  <c r="D197" i="58"/>
  <c r="A197" i="58"/>
  <c r="D196" i="58"/>
  <c r="A196" i="58"/>
  <c r="D195" i="58"/>
  <c r="A195" i="58"/>
  <c r="D194" i="58"/>
  <c r="A194" i="58"/>
  <c r="D193" i="58"/>
  <c r="A193" i="58"/>
  <c r="D192" i="58"/>
  <c r="A192" i="58"/>
  <c r="D191" i="58"/>
  <c r="A191" i="58"/>
  <c r="D190" i="58"/>
  <c r="A190" i="58"/>
  <c r="D189" i="58"/>
  <c r="A189" i="58"/>
  <c r="D188" i="58"/>
  <c r="A188" i="58"/>
  <c r="D187" i="58"/>
  <c r="A187" i="58"/>
  <c r="D186" i="58"/>
  <c r="A186" i="58"/>
  <c r="D185" i="58"/>
  <c r="A185" i="58"/>
  <c r="D184" i="58"/>
  <c r="A184" i="58"/>
  <c r="D183" i="58"/>
  <c r="A183" i="58"/>
  <c r="D182" i="58"/>
  <c r="A182" i="58"/>
  <c r="D181" i="58"/>
  <c r="A181" i="58"/>
  <c r="D180" i="58"/>
  <c r="A180" i="58"/>
  <c r="D179" i="58"/>
  <c r="A179" i="58"/>
  <c r="D178" i="58"/>
  <c r="A178" i="58"/>
  <c r="D177" i="58"/>
  <c r="A177" i="58"/>
  <c r="D176" i="58"/>
  <c r="A176" i="58"/>
  <c r="D175" i="58"/>
  <c r="A175" i="58"/>
  <c r="D174" i="58"/>
  <c r="A174" i="58"/>
  <c r="D173" i="58"/>
  <c r="A173" i="58"/>
  <c r="D172" i="58"/>
  <c r="A172" i="58"/>
  <c r="D171" i="58"/>
  <c r="A171" i="58"/>
  <c r="D170" i="58"/>
  <c r="A170" i="58"/>
  <c r="D169" i="58"/>
  <c r="A169" i="58"/>
  <c r="D168" i="58"/>
  <c r="A168" i="58"/>
  <c r="D167" i="58"/>
  <c r="A167" i="58"/>
  <c r="D166" i="58"/>
  <c r="A166" i="58"/>
  <c r="D165" i="58"/>
  <c r="A165" i="58"/>
  <c r="D164" i="58"/>
  <c r="A164" i="58"/>
  <c r="D163" i="58"/>
  <c r="A163" i="58"/>
  <c r="D162" i="58"/>
  <c r="A162" i="58"/>
  <c r="D161" i="58"/>
  <c r="A161" i="58"/>
  <c r="D160" i="58"/>
  <c r="A160" i="58"/>
  <c r="D159" i="58"/>
  <c r="A159" i="58"/>
  <c r="D158" i="58"/>
  <c r="A158" i="58"/>
  <c r="D157" i="58"/>
  <c r="A157" i="58"/>
  <c r="D156" i="58"/>
  <c r="A156" i="58"/>
  <c r="D155" i="58"/>
  <c r="A155" i="58"/>
  <c r="D154" i="58"/>
  <c r="A154" i="58"/>
  <c r="D153" i="58"/>
  <c r="A153" i="58"/>
  <c r="D152" i="58"/>
  <c r="A152" i="58"/>
  <c r="D151" i="58"/>
  <c r="A151" i="58"/>
  <c r="D150" i="58"/>
  <c r="A150" i="58"/>
  <c r="D149" i="58"/>
  <c r="A149" i="58"/>
  <c r="D148" i="58"/>
  <c r="A148" i="58"/>
  <c r="G147" i="58"/>
  <c r="F147" i="58"/>
  <c r="D147" i="58"/>
  <c r="A147" i="58"/>
  <c r="G146" i="58"/>
  <c r="F146" i="58"/>
  <c r="D146" i="58"/>
  <c r="A146" i="58"/>
  <c r="G145" i="58"/>
  <c r="F145" i="58"/>
  <c r="D145" i="58"/>
  <c r="A145" i="58"/>
  <c r="G144" i="58"/>
  <c r="S67" i="58" s="1"/>
  <c r="E77" i="54" s="1"/>
  <c r="F144" i="58"/>
  <c r="D144" i="58"/>
  <c r="A144" i="58"/>
  <c r="G143" i="58"/>
  <c r="C66" i="58" s="1"/>
  <c r="F143" i="58"/>
  <c r="D143" i="58"/>
  <c r="A143" i="58"/>
  <c r="G142" i="58"/>
  <c r="C65" i="58" s="1"/>
  <c r="R65" i="58" s="1"/>
  <c r="D75" i="54" s="1"/>
  <c r="D90" i="54" s="1"/>
  <c r="F142" i="58"/>
  <c r="D142" i="58"/>
  <c r="A142" i="58"/>
  <c r="G141" i="58"/>
  <c r="C64" i="58" s="1"/>
  <c r="F141" i="58"/>
  <c r="D141" i="58"/>
  <c r="A141" i="58"/>
  <c r="G140" i="58"/>
  <c r="C63" i="58" s="1"/>
  <c r="F140" i="58"/>
  <c r="D140" i="58"/>
  <c r="A140" i="58"/>
  <c r="G139" i="58"/>
  <c r="C62" i="58" s="1"/>
  <c r="F139" i="58"/>
  <c r="D139" i="58"/>
  <c r="A139" i="58"/>
  <c r="G138" i="58"/>
  <c r="C61" i="58" s="1"/>
  <c r="F138" i="58"/>
  <c r="D138" i="58"/>
  <c r="A138" i="58"/>
  <c r="G137" i="58"/>
  <c r="C60" i="58" s="1"/>
  <c r="F137" i="58"/>
  <c r="D137" i="58"/>
  <c r="A137" i="58"/>
  <c r="G136" i="58"/>
  <c r="C59" i="58" s="1"/>
  <c r="F136" i="58"/>
  <c r="D136" i="58"/>
  <c r="A136" i="58"/>
  <c r="G135" i="58"/>
  <c r="C58" i="58" s="1"/>
  <c r="F135" i="58"/>
  <c r="D135" i="58"/>
  <c r="A135" i="58"/>
  <c r="G134" i="58"/>
  <c r="C57" i="58" s="1"/>
  <c r="F134" i="58"/>
  <c r="D134" i="58"/>
  <c r="A134" i="58"/>
  <c r="G133" i="58"/>
  <c r="C56" i="58" s="1"/>
  <c r="F133" i="58"/>
  <c r="D133" i="58"/>
  <c r="A133" i="58"/>
  <c r="G132" i="58"/>
  <c r="C55" i="58" s="1"/>
  <c r="F132" i="58"/>
  <c r="D132" i="58"/>
  <c r="A132" i="58"/>
  <c r="G131" i="58"/>
  <c r="C54" i="58" s="1"/>
  <c r="F131" i="58"/>
  <c r="D131" i="58"/>
  <c r="A131" i="58"/>
  <c r="G130" i="58"/>
  <c r="C53" i="58" s="1"/>
  <c r="D53" i="58" s="1"/>
  <c r="S53" i="58" s="1"/>
  <c r="E63" i="54" s="1"/>
  <c r="F130" i="58"/>
  <c r="D130" i="58"/>
  <c r="A130" i="58"/>
  <c r="G129" i="58"/>
  <c r="C52" i="58" s="1"/>
  <c r="F129" i="58"/>
  <c r="D129" i="58"/>
  <c r="A129" i="58"/>
  <c r="G128" i="58"/>
  <c r="C51" i="58" s="1"/>
  <c r="R51" i="58" s="1"/>
  <c r="D61" i="54" s="1"/>
  <c r="F128" i="58"/>
  <c r="D128" i="58"/>
  <c r="A128" i="58"/>
  <c r="G127" i="58"/>
  <c r="C50" i="58" s="1"/>
  <c r="F127" i="58"/>
  <c r="D127" i="58"/>
  <c r="A127" i="58"/>
  <c r="G126" i="58"/>
  <c r="C49" i="58" s="1"/>
  <c r="D49" i="58" s="1"/>
  <c r="S49" i="58" s="1"/>
  <c r="E59" i="54" s="1"/>
  <c r="F126" i="58"/>
  <c r="D126" i="58"/>
  <c r="A126" i="58"/>
  <c r="G125" i="58"/>
  <c r="C48" i="58" s="1"/>
  <c r="F125" i="58"/>
  <c r="D125" i="58"/>
  <c r="A125" i="58"/>
  <c r="G124" i="58"/>
  <c r="C47" i="58" s="1"/>
  <c r="F124" i="58"/>
  <c r="D124" i="58"/>
  <c r="A124" i="58"/>
  <c r="G123" i="58"/>
  <c r="C46" i="58" s="1"/>
  <c r="F123" i="58"/>
  <c r="D123" i="58"/>
  <c r="A123" i="58"/>
  <c r="G122" i="58"/>
  <c r="C45" i="58" s="1"/>
  <c r="F122" i="58"/>
  <c r="D122" i="58"/>
  <c r="A122" i="58"/>
  <c r="G121" i="58"/>
  <c r="C44" i="58" s="1"/>
  <c r="F121" i="58"/>
  <c r="D121" i="58"/>
  <c r="A121" i="58"/>
  <c r="G120" i="58"/>
  <c r="C43" i="58" s="1"/>
  <c r="F120" i="58"/>
  <c r="D120" i="58"/>
  <c r="A120" i="58"/>
  <c r="G119" i="58"/>
  <c r="C42" i="58" s="1"/>
  <c r="F119" i="58"/>
  <c r="D119" i="58"/>
  <c r="A119" i="58"/>
  <c r="G118" i="58"/>
  <c r="C41" i="58" s="1"/>
  <c r="F118" i="58"/>
  <c r="D118" i="58"/>
  <c r="A118" i="58"/>
  <c r="G117" i="58"/>
  <c r="C40" i="58" s="1"/>
  <c r="F117" i="58"/>
  <c r="D117" i="58"/>
  <c r="A117" i="58"/>
  <c r="G116" i="58"/>
  <c r="C39" i="58" s="1"/>
  <c r="D39" i="58" s="1"/>
  <c r="S39" i="58" s="1"/>
  <c r="E49" i="54" s="1"/>
  <c r="F116" i="58"/>
  <c r="D116" i="58"/>
  <c r="A116" i="58"/>
  <c r="G115" i="58"/>
  <c r="C38" i="58" s="1"/>
  <c r="F115" i="58"/>
  <c r="D115" i="58"/>
  <c r="A115" i="58"/>
  <c r="G114" i="58"/>
  <c r="C37" i="58" s="1"/>
  <c r="F114" i="58"/>
  <c r="D114" i="58"/>
  <c r="A114" i="58"/>
  <c r="G113" i="58"/>
  <c r="C36" i="58" s="1"/>
  <c r="F113" i="58"/>
  <c r="D113" i="58"/>
  <c r="A113" i="58"/>
  <c r="G112" i="58"/>
  <c r="C35" i="58" s="1"/>
  <c r="R35" i="58" s="1"/>
  <c r="D45" i="54" s="1"/>
  <c r="F112" i="58"/>
  <c r="D112" i="58"/>
  <c r="A112" i="58"/>
  <c r="G111" i="58"/>
  <c r="C34" i="58" s="1"/>
  <c r="F111" i="58"/>
  <c r="D111" i="58"/>
  <c r="A111" i="58"/>
  <c r="G110" i="58"/>
  <c r="C33" i="58" s="1"/>
  <c r="D33" i="58" s="1"/>
  <c r="S33" i="58" s="1"/>
  <c r="E43" i="54" s="1"/>
  <c r="F110" i="58"/>
  <c r="D110" i="58"/>
  <c r="A110" i="58"/>
  <c r="G109" i="58"/>
  <c r="C32" i="58" s="1"/>
  <c r="F109" i="58"/>
  <c r="D109" i="58"/>
  <c r="A109" i="58"/>
  <c r="G108" i="58"/>
  <c r="C31" i="58" s="1"/>
  <c r="F108" i="58"/>
  <c r="D108" i="58"/>
  <c r="A108" i="58"/>
  <c r="G107" i="58"/>
  <c r="C30" i="58" s="1"/>
  <c r="F107" i="58"/>
  <c r="D107" i="58"/>
  <c r="A107" i="58"/>
  <c r="Q71" i="58"/>
  <c r="AD70" i="58"/>
  <c r="AC70" i="58"/>
  <c r="Z70" i="58"/>
  <c r="Y70" i="58"/>
  <c r="AE70" i="58" s="1"/>
  <c r="V70" i="58"/>
  <c r="U70" i="58"/>
  <c r="T70" i="58"/>
  <c r="Q70" i="58"/>
  <c r="AD69" i="58"/>
  <c r="AC69" i="58"/>
  <c r="Z69" i="58"/>
  <c r="Y69" i="58"/>
  <c r="AE69" i="58" s="1"/>
  <c r="V69" i="58"/>
  <c r="U69" i="58"/>
  <c r="T69" i="58"/>
  <c r="Q69" i="58"/>
  <c r="AE68" i="58"/>
  <c r="G78" i="54" s="1"/>
  <c r="AD68" i="58"/>
  <c r="N78" i="54" s="1"/>
  <c r="AC68" i="58"/>
  <c r="O78" i="54" s="1"/>
  <c r="Z68" i="58"/>
  <c r="J78" i="54" s="1"/>
  <c r="Y68" i="58"/>
  <c r="I78" i="54" s="1"/>
  <c r="V68" i="58"/>
  <c r="F78" i="54" s="1"/>
  <c r="U68" i="58"/>
  <c r="T68" i="58"/>
  <c r="Q68" i="58"/>
  <c r="B78" i="54" s="1"/>
  <c r="AD67" i="58"/>
  <c r="N77" i="54" s="1"/>
  <c r="AC67" i="58"/>
  <c r="O77" i="54" s="1"/>
  <c r="Z67" i="58"/>
  <c r="J77" i="54" s="1"/>
  <c r="Y67" i="58"/>
  <c r="AE67" i="58" s="1"/>
  <c r="G77" i="54" s="1"/>
  <c r="V67" i="58"/>
  <c r="F77" i="54" s="1"/>
  <c r="U67" i="58"/>
  <c r="T67" i="58"/>
  <c r="Q67" i="58"/>
  <c r="B77" i="54" s="1"/>
  <c r="AD66" i="58"/>
  <c r="N76" i="54" s="1"/>
  <c r="AC66" i="58"/>
  <c r="O76" i="54" s="1"/>
  <c r="Z66" i="58"/>
  <c r="J76" i="54" s="1"/>
  <c r="Y66" i="58"/>
  <c r="AE66" i="58" s="1"/>
  <c r="G76" i="54" s="1"/>
  <c r="V66" i="58"/>
  <c r="F76" i="54" s="1"/>
  <c r="U66" i="58"/>
  <c r="T66" i="58"/>
  <c r="Q66" i="58"/>
  <c r="B76" i="54" s="1"/>
  <c r="AD65" i="58"/>
  <c r="N75" i="54" s="1"/>
  <c r="AC65" i="58"/>
  <c r="O75" i="54" s="1"/>
  <c r="AB65" i="58"/>
  <c r="L75" i="54" s="1"/>
  <c r="AA65" i="58"/>
  <c r="K75" i="54" s="1"/>
  <c r="Z65" i="58"/>
  <c r="J75" i="54" s="1"/>
  <c r="Y65" i="58"/>
  <c r="X65" i="58"/>
  <c r="H75" i="54" s="1"/>
  <c r="W65" i="58"/>
  <c r="M75" i="54" s="1"/>
  <c r="V65" i="58"/>
  <c r="F75" i="54" s="1"/>
  <c r="U65" i="58"/>
  <c r="T65" i="58"/>
  <c r="Q65" i="58"/>
  <c r="B75" i="54" s="1"/>
  <c r="B90" i="54" s="1"/>
  <c r="AD64" i="58"/>
  <c r="N74" i="54" s="1"/>
  <c r="AC64" i="58"/>
  <c r="O74" i="54" s="1"/>
  <c r="AB64" i="58"/>
  <c r="L74" i="54" s="1"/>
  <c r="AA64" i="58"/>
  <c r="K74" i="54" s="1"/>
  <c r="Z64" i="58"/>
  <c r="J74" i="54" s="1"/>
  <c r="Y64" i="58"/>
  <c r="I74" i="54" s="1"/>
  <c r="X64" i="58"/>
  <c r="H74" i="54" s="1"/>
  <c r="W64" i="58"/>
  <c r="M74" i="54" s="1"/>
  <c r="V64" i="58"/>
  <c r="F74" i="54" s="1"/>
  <c r="U64" i="58"/>
  <c r="T64" i="58"/>
  <c r="Q64" i="58"/>
  <c r="B74" i="54" s="1"/>
  <c r="AD63" i="58"/>
  <c r="N73" i="54" s="1"/>
  <c r="AC63" i="58"/>
  <c r="O73" i="54" s="1"/>
  <c r="AB63" i="58"/>
  <c r="L73" i="54" s="1"/>
  <c r="AA63" i="58"/>
  <c r="K73" i="54" s="1"/>
  <c r="Z63" i="58"/>
  <c r="J73" i="54" s="1"/>
  <c r="Y63" i="58"/>
  <c r="I73" i="54" s="1"/>
  <c r="X63" i="58"/>
  <c r="AE63" i="58" s="1"/>
  <c r="G73" i="54" s="1"/>
  <c r="W63" i="58"/>
  <c r="M73" i="54" s="1"/>
  <c r="V63" i="58"/>
  <c r="F73" i="54" s="1"/>
  <c r="U63" i="58"/>
  <c r="T63" i="58"/>
  <c r="Q63" i="58"/>
  <c r="B73" i="54" s="1"/>
  <c r="AD62" i="58"/>
  <c r="N72" i="54" s="1"/>
  <c r="AC62" i="58"/>
  <c r="O72" i="54" s="1"/>
  <c r="AB62" i="58"/>
  <c r="L72" i="54" s="1"/>
  <c r="AA62" i="58"/>
  <c r="K72" i="54" s="1"/>
  <c r="Z62" i="58"/>
  <c r="J72" i="54" s="1"/>
  <c r="Y62" i="58"/>
  <c r="I72" i="54" s="1"/>
  <c r="X62" i="58"/>
  <c r="H72" i="54" s="1"/>
  <c r="W62" i="58"/>
  <c r="M72" i="54" s="1"/>
  <c r="V62" i="58"/>
  <c r="F72" i="54" s="1"/>
  <c r="U62" i="58"/>
  <c r="T62" i="58"/>
  <c r="Q62" i="58"/>
  <c r="B72" i="54" s="1"/>
  <c r="B89" i="54" s="1"/>
  <c r="AD61" i="58"/>
  <c r="N71" i="54" s="1"/>
  <c r="AC61" i="58"/>
  <c r="O71" i="54" s="1"/>
  <c r="AB61" i="58"/>
  <c r="L71" i="54" s="1"/>
  <c r="AA61" i="58"/>
  <c r="K71" i="54" s="1"/>
  <c r="Z61" i="58"/>
  <c r="J71" i="54" s="1"/>
  <c r="Y61" i="58"/>
  <c r="I71" i="54" s="1"/>
  <c r="X61" i="58"/>
  <c r="H71" i="54" s="1"/>
  <c r="W61" i="58"/>
  <c r="M71" i="54" s="1"/>
  <c r="V61" i="58"/>
  <c r="F71" i="54" s="1"/>
  <c r="U61" i="58"/>
  <c r="T61" i="58"/>
  <c r="Q61" i="58"/>
  <c r="B71" i="54" s="1"/>
  <c r="AD60" i="58"/>
  <c r="N70" i="54" s="1"/>
  <c r="AC60" i="58"/>
  <c r="O70" i="54" s="1"/>
  <c r="AB60" i="58"/>
  <c r="L70" i="54" s="1"/>
  <c r="AA60" i="58"/>
  <c r="K70" i="54" s="1"/>
  <c r="Z60" i="58"/>
  <c r="J70" i="54" s="1"/>
  <c r="Y60" i="58"/>
  <c r="I70" i="54" s="1"/>
  <c r="X60" i="58"/>
  <c r="H70" i="54" s="1"/>
  <c r="W60" i="58"/>
  <c r="M70" i="54" s="1"/>
  <c r="V60" i="58"/>
  <c r="F70" i="54" s="1"/>
  <c r="U60" i="58"/>
  <c r="T60" i="58"/>
  <c r="Q60" i="58"/>
  <c r="B70" i="54" s="1"/>
  <c r="AD59" i="58"/>
  <c r="N69" i="54" s="1"/>
  <c r="AC59" i="58"/>
  <c r="O69" i="54" s="1"/>
  <c r="AB59" i="58"/>
  <c r="L69" i="54" s="1"/>
  <c r="AA59" i="58"/>
  <c r="K69" i="54" s="1"/>
  <c r="Z59" i="58"/>
  <c r="J69" i="54" s="1"/>
  <c r="Y59" i="58"/>
  <c r="I69" i="54" s="1"/>
  <c r="X59" i="58"/>
  <c r="W59" i="58"/>
  <c r="M69" i="54" s="1"/>
  <c r="V59" i="58"/>
  <c r="F69" i="54" s="1"/>
  <c r="U59" i="58"/>
  <c r="T59" i="58"/>
  <c r="Q59" i="58"/>
  <c r="B69" i="54" s="1"/>
  <c r="AD58" i="58"/>
  <c r="N68" i="54" s="1"/>
  <c r="AC58" i="58"/>
  <c r="O68" i="54" s="1"/>
  <c r="AB58" i="58"/>
  <c r="L68" i="54" s="1"/>
  <c r="AA58" i="58"/>
  <c r="K68" i="54" s="1"/>
  <c r="Z58" i="58"/>
  <c r="J68" i="54" s="1"/>
  <c r="Y58" i="58"/>
  <c r="AE58" i="58" s="1"/>
  <c r="G68" i="54" s="1"/>
  <c r="X58" i="58"/>
  <c r="H68" i="54" s="1"/>
  <c r="W58" i="58"/>
  <c r="M68" i="54" s="1"/>
  <c r="V58" i="58"/>
  <c r="F68" i="54" s="1"/>
  <c r="U58" i="58"/>
  <c r="T58" i="58"/>
  <c r="Q58" i="58"/>
  <c r="B68" i="54" s="1"/>
  <c r="B88" i="54" s="1"/>
  <c r="AD57" i="58"/>
  <c r="N67" i="54" s="1"/>
  <c r="AC57" i="58"/>
  <c r="O67" i="54" s="1"/>
  <c r="AB57" i="58"/>
  <c r="L67" i="54" s="1"/>
  <c r="AA57" i="58"/>
  <c r="K67" i="54" s="1"/>
  <c r="Z57" i="58"/>
  <c r="J67" i="54" s="1"/>
  <c r="Y57" i="58"/>
  <c r="X57" i="58"/>
  <c r="H67" i="54" s="1"/>
  <c r="W57" i="58"/>
  <c r="M67" i="54" s="1"/>
  <c r="V57" i="58"/>
  <c r="F67" i="54" s="1"/>
  <c r="U57" i="58"/>
  <c r="T57" i="58"/>
  <c r="Q57" i="58"/>
  <c r="B67" i="54" s="1"/>
  <c r="AD56" i="58"/>
  <c r="N66" i="54" s="1"/>
  <c r="AC56" i="58"/>
  <c r="O66" i="54" s="1"/>
  <c r="AB56" i="58"/>
  <c r="L66" i="54" s="1"/>
  <c r="AA56" i="58"/>
  <c r="K66" i="54" s="1"/>
  <c r="Z56" i="58"/>
  <c r="J66" i="54" s="1"/>
  <c r="Y56" i="58"/>
  <c r="I66" i="54" s="1"/>
  <c r="X56" i="58"/>
  <c r="H66" i="54" s="1"/>
  <c r="W56" i="58"/>
  <c r="M66" i="54" s="1"/>
  <c r="V56" i="58"/>
  <c r="F66" i="54" s="1"/>
  <c r="U56" i="58"/>
  <c r="T56" i="58"/>
  <c r="Q56" i="58"/>
  <c r="B66" i="54" s="1"/>
  <c r="AD55" i="58"/>
  <c r="N65" i="54" s="1"/>
  <c r="AC55" i="58"/>
  <c r="O65" i="54" s="1"/>
  <c r="AB55" i="58"/>
  <c r="L65" i="54" s="1"/>
  <c r="AA55" i="58"/>
  <c r="K65" i="54" s="1"/>
  <c r="Z55" i="58"/>
  <c r="J65" i="54" s="1"/>
  <c r="Y55" i="58"/>
  <c r="I65" i="54" s="1"/>
  <c r="X55" i="58"/>
  <c r="W55" i="58"/>
  <c r="M65" i="54" s="1"/>
  <c r="V55" i="58"/>
  <c r="F65" i="54" s="1"/>
  <c r="U55" i="58"/>
  <c r="T55" i="58"/>
  <c r="Q55" i="58"/>
  <c r="B65" i="54" s="1"/>
  <c r="AD54" i="58"/>
  <c r="N64" i="54" s="1"/>
  <c r="AC54" i="58"/>
  <c r="O64" i="54" s="1"/>
  <c r="AB54" i="58"/>
  <c r="L64" i="54" s="1"/>
  <c r="AA54" i="58"/>
  <c r="K64" i="54" s="1"/>
  <c r="Z54" i="58"/>
  <c r="J64" i="54" s="1"/>
  <c r="Y54" i="58"/>
  <c r="I64" i="54" s="1"/>
  <c r="X54" i="58"/>
  <c r="H64" i="54" s="1"/>
  <c r="W54" i="58"/>
  <c r="M64" i="54" s="1"/>
  <c r="V54" i="58"/>
  <c r="F64" i="54" s="1"/>
  <c r="U54" i="58"/>
  <c r="T54" i="58"/>
  <c r="Q54" i="58"/>
  <c r="B64" i="54" s="1"/>
  <c r="B87" i="54" s="1"/>
  <c r="AD53" i="58"/>
  <c r="N63" i="54" s="1"/>
  <c r="AC53" i="58"/>
  <c r="O63" i="54" s="1"/>
  <c r="AB53" i="58"/>
  <c r="L63" i="54" s="1"/>
  <c r="AA53" i="58"/>
  <c r="K63" i="54" s="1"/>
  <c r="Z53" i="58"/>
  <c r="J63" i="54" s="1"/>
  <c r="Y53" i="58"/>
  <c r="X53" i="58"/>
  <c r="H63" i="54" s="1"/>
  <c r="W53" i="58"/>
  <c r="M63" i="54" s="1"/>
  <c r="V53" i="58"/>
  <c r="F63" i="54" s="1"/>
  <c r="U53" i="58"/>
  <c r="T53" i="58"/>
  <c r="Q53" i="58"/>
  <c r="B63" i="54" s="1"/>
  <c r="AD52" i="58"/>
  <c r="N62" i="54" s="1"/>
  <c r="AC52" i="58"/>
  <c r="O62" i="54" s="1"/>
  <c r="AB52" i="58"/>
  <c r="L62" i="54" s="1"/>
  <c r="AA52" i="58"/>
  <c r="K62" i="54" s="1"/>
  <c r="Z52" i="58"/>
  <c r="J62" i="54" s="1"/>
  <c r="Y52" i="58"/>
  <c r="I62" i="54" s="1"/>
  <c r="X52" i="58"/>
  <c r="H62" i="54" s="1"/>
  <c r="W52" i="58"/>
  <c r="M62" i="54" s="1"/>
  <c r="V52" i="58"/>
  <c r="F62" i="54" s="1"/>
  <c r="U52" i="58"/>
  <c r="T52" i="58"/>
  <c r="Q52" i="58"/>
  <c r="B62" i="54" s="1"/>
  <c r="AD51" i="58"/>
  <c r="N61" i="54" s="1"/>
  <c r="AC51" i="58"/>
  <c r="O61" i="54" s="1"/>
  <c r="AB51" i="58"/>
  <c r="L61" i="54" s="1"/>
  <c r="AA51" i="58"/>
  <c r="K61" i="54" s="1"/>
  <c r="Z51" i="58"/>
  <c r="J61" i="54" s="1"/>
  <c r="Y51" i="58"/>
  <c r="I61" i="54" s="1"/>
  <c r="X51" i="58"/>
  <c r="W51" i="58"/>
  <c r="M61" i="54" s="1"/>
  <c r="V51" i="58"/>
  <c r="F61" i="54" s="1"/>
  <c r="U51" i="58"/>
  <c r="T51" i="58"/>
  <c r="Q51" i="58"/>
  <c r="B61" i="54" s="1"/>
  <c r="AD50" i="58"/>
  <c r="N60" i="54" s="1"/>
  <c r="AC50" i="58"/>
  <c r="O60" i="54" s="1"/>
  <c r="AB50" i="58"/>
  <c r="L60" i="54" s="1"/>
  <c r="AA50" i="58"/>
  <c r="K60" i="54" s="1"/>
  <c r="Z50" i="58"/>
  <c r="J60" i="54" s="1"/>
  <c r="Y50" i="58"/>
  <c r="X50" i="58"/>
  <c r="H60" i="54" s="1"/>
  <c r="W50" i="58"/>
  <c r="M60" i="54" s="1"/>
  <c r="V50" i="58"/>
  <c r="F60" i="54" s="1"/>
  <c r="U50" i="58"/>
  <c r="T50" i="58"/>
  <c r="Q50" i="58"/>
  <c r="B60" i="54" s="1"/>
  <c r="B86" i="54" s="1"/>
  <c r="AD49" i="58"/>
  <c r="N59" i="54" s="1"/>
  <c r="AC49" i="58"/>
  <c r="O59" i="54" s="1"/>
  <c r="AB49" i="58"/>
  <c r="L59" i="54" s="1"/>
  <c r="AA49" i="58"/>
  <c r="K59" i="54" s="1"/>
  <c r="Z49" i="58"/>
  <c r="J59" i="54" s="1"/>
  <c r="Y49" i="58"/>
  <c r="X49" i="58"/>
  <c r="H59" i="54" s="1"/>
  <c r="W49" i="58"/>
  <c r="M59" i="54" s="1"/>
  <c r="V49" i="58"/>
  <c r="F59" i="54" s="1"/>
  <c r="U49" i="58"/>
  <c r="T49" i="58"/>
  <c r="Q49" i="58"/>
  <c r="B59" i="54" s="1"/>
  <c r="AD48" i="58"/>
  <c r="N58" i="54" s="1"/>
  <c r="AC48" i="58"/>
  <c r="O58" i="54" s="1"/>
  <c r="AB48" i="58"/>
  <c r="L58" i="54" s="1"/>
  <c r="AA48" i="58"/>
  <c r="K58" i="54" s="1"/>
  <c r="Z48" i="58"/>
  <c r="J58" i="54" s="1"/>
  <c r="Y48" i="58"/>
  <c r="I58" i="54" s="1"/>
  <c r="X48" i="58"/>
  <c r="H58" i="54" s="1"/>
  <c r="W48" i="58"/>
  <c r="M58" i="54" s="1"/>
  <c r="V48" i="58"/>
  <c r="F58" i="54" s="1"/>
  <c r="U48" i="58"/>
  <c r="T48" i="58"/>
  <c r="Q48" i="58"/>
  <c r="B58" i="54" s="1"/>
  <c r="AD47" i="58"/>
  <c r="N57" i="54" s="1"/>
  <c r="AC47" i="58"/>
  <c r="O57" i="54" s="1"/>
  <c r="AB47" i="58"/>
  <c r="L57" i="54" s="1"/>
  <c r="AA47" i="58"/>
  <c r="K57" i="54" s="1"/>
  <c r="Z47" i="58"/>
  <c r="J57" i="54" s="1"/>
  <c r="Y47" i="58"/>
  <c r="I57" i="54" s="1"/>
  <c r="X47" i="58"/>
  <c r="W47" i="58"/>
  <c r="M57" i="54" s="1"/>
  <c r="V47" i="58"/>
  <c r="F57" i="54" s="1"/>
  <c r="U47" i="58"/>
  <c r="T47" i="58"/>
  <c r="Q47" i="58"/>
  <c r="B57" i="54" s="1"/>
  <c r="AD46" i="58"/>
  <c r="N56" i="54" s="1"/>
  <c r="AC46" i="58"/>
  <c r="O56" i="54" s="1"/>
  <c r="AB46" i="58"/>
  <c r="L56" i="54" s="1"/>
  <c r="AA46" i="58"/>
  <c r="K56" i="54" s="1"/>
  <c r="Z46" i="58"/>
  <c r="J56" i="54" s="1"/>
  <c r="Y46" i="58"/>
  <c r="X46" i="58"/>
  <c r="H56" i="54" s="1"/>
  <c r="W46" i="58"/>
  <c r="M56" i="54" s="1"/>
  <c r="V46" i="58"/>
  <c r="F56" i="54" s="1"/>
  <c r="U46" i="58"/>
  <c r="T46" i="58"/>
  <c r="Q46" i="58"/>
  <c r="B56" i="54" s="1"/>
  <c r="B85" i="54" s="1"/>
  <c r="AD45" i="58"/>
  <c r="N55" i="54" s="1"/>
  <c r="AC45" i="58"/>
  <c r="O55" i="54" s="1"/>
  <c r="AB45" i="58"/>
  <c r="L55" i="54" s="1"/>
  <c r="AA45" i="58"/>
  <c r="K55" i="54" s="1"/>
  <c r="Z45" i="58"/>
  <c r="J55" i="54" s="1"/>
  <c r="Y45" i="58"/>
  <c r="X45" i="58"/>
  <c r="H55" i="54" s="1"/>
  <c r="W45" i="58"/>
  <c r="M55" i="54" s="1"/>
  <c r="V45" i="58"/>
  <c r="F55" i="54" s="1"/>
  <c r="U45" i="58"/>
  <c r="T45" i="58"/>
  <c r="Q45" i="58"/>
  <c r="B55" i="54" s="1"/>
  <c r="AD44" i="58"/>
  <c r="N54" i="54" s="1"/>
  <c r="AC44" i="58"/>
  <c r="O54" i="54" s="1"/>
  <c r="AB44" i="58"/>
  <c r="L54" i="54" s="1"/>
  <c r="AA44" i="58"/>
  <c r="K54" i="54" s="1"/>
  <c r="Z44" i="58"/>
  <c r="J54" i="54" s="1"/>
  <c r="Y44" i="58"/>
  <c r="I54" i="54" s="1"/>
  <c r="X44" i="58"/>
  <c r="H54" i="54" s="1"/>
  <c r="W44" i="58"/>
  <c r="M54" i="54" s="1"/>
  <c r="V44" i="58"/>
  <c r="F54" i="54" s="1"/>
  <c r="U44" i="58"/>
  <c r="T44" i="58"/>
  <c r="Q44" i="58"/>
  <c r="B54" i="54" s="1"/>
  <c r="AD43" i="58"/>
  <c r="N53" i="54" s="1"/>
  <c r="AC43" i="58"/>
  <c r="O53" i="54" s="1"/>
  <c r="AB43" i="58"/>
  <c r="L53" i="54" s="1"/>
  <c r="AA43" i="58"/>
  <c r="K53" i="54" s="1"/>
  <c r="Z43" i="58"/>
  <c r="J53" i="54" s="1"/>
  <c r="Y43" i="58"/>
  <c r="I53" i="54" s="1"/>
  <c r="X43" i="58"/>
  <c r="W43" i="58"/>
  <c r="M53" i="54" s="1"/>
  <c r="V43" i="58"/>
  <c r="F53" i="54" s="1"/>
  <c r="U43" i="58"/>
  <c r="T43" i="58"/>
  <c r="Q43" i="58"/>
  <c r="B53" i="54" s="1"/>
  <c r="AD42" i="58"/>
  <c r="N52" i="54" s="1"/>
  <c r="AC42" i="58"/>
  <c r="O52" i="54" s="1"/>
  <c r="AB42" i="58"/>
  <c r="L52" i="54" s="1"/>
  <c r="AA42" i="58"/>
  <c r="K52" i="54" s="1"/>
  <c r="Z42" i="58"/>
  <c r="J52" i="54" s="1"/>
  <c r="Y42" i="58"/>
  <c r="X42" i="58"/>
  <c r="H52" i="54" s="1"/>
  <c r="W42" i="58"/>
  <c r="M52" i="54" s="1"/>
  <c r="V42" i="58"/>
  <c r="F52" i="54" s="1"/>
  <c r="U42" i="58"/>
  <c r="T42" i="58"/>
  <c r="Q42" i="58"/>
  <c r="B52" i="54" s="1"/>
  <c r="B84" i="54" s="1"/>
  <c r="AD41" i="58"/>
  <c r="N51" i="54" s="1"/>
  <c r="AC41" i="58"/>
  <c r="O51" i="54" s="1"/>
  <c r="AB41" i="58"/>
  <c r="L51" i="54" s="1"/>
  <c r="AA41" i="58"/>
  <c r="K51" i="54" s="1"/>
  <c r="Z41" i="58"/>
  <c r="J51" i="54" s="1"/>
  <c r="Y41" i="58"/>
  <c r="X41" i="58"/>
  <c r="H51" i="54" s="1"/>
  <c r="W41" i="58"/>
  <c r="M51" i="54" s="1"/>
  <c r="V41" i="58"/>
  <c r="F51" i="54" s="1"/>
  <c r="U41" i="58"/>
  <c r="T41" i="58"/>
  <c r="Q41" i="58"/>
  <c r="B51" i="54" s="1"/>
  <c r="AD40" i="58"/>
  <c r="N50" i="54" s="1"/>
  <c r="AC40" i="58"/>
  <c r="O50" i="54" s="1"/>
  <c r="AB40" i="58"/>
  <c r="L50" i="54" s="1"/>
  <c r="AA40" i="58"/>
  <c r="K50" i="54" s="1"/>
  <c r="Z40" i="58"/>
  <c r="J50" i="54" s="1"/>
  <c r="Y40" i="58"/>
  <c r="I50" i="54" s="1"/>
  <c r="X40" i="58"/>
  <c r="H50" i="54" s="1"/>
  <c r="W40" i="58"/>
  <c r="M50" i="54" s="1"/>
  <c r="V40" i="58"/>
  <c r="F50" i="54" s="1"/>
  <c r="U40" i="58"/>
  <c r="T40" i="58"/>
  <c r="Q40" i="58"/>
  <c r="B50" i="54" s="1"/>
  <c r="AD39" i="58"/>
  <c r="N49" i="54" s="1"/>
  <c r="AC39" i="58"/>
  <c r="O49" i="54" s="1"/>
  <c r="AB39" i="58"/>
  <c r="L49" i="54" s="1"/>
  <c r="AA39" i="58"/>
  <c r="K49" i="54" s="1"/>
  <c r="Z39" i="58"/>
  <c r="J49" i="54" s="1"/>
  <c r="Y39" i="58"/>
  <c r="I49" i="54" s="1"/>
  <c r="X39" i="58"/>
  <c r="W39" i="58"/>
  <c r="M49" i="54" s="1"/>
  <c r="V39" i="58"/>
  <c r="F49" i="54" s="1"/>
  <c r="U39" i="58"/>
  <c r="T39" i="58"/>
  <c r="Q39" i="58"/>
  <c r="B49" i="54" s="1"/>
  <c r="AD38" i="58"/>
  <c r="N48" i="54" s="1"/>
  <c r="AC38" i="58"/>
  <c r="O48" i="54" s="1"/>
  <c r="AB38" i="58"/>
  <c r="L48" i="54" s="1"/>
  <c r="AA38" i="58"/>
  <c r="K48" i="54" s="1"/>
  <c r="Z38" i="58"/>
  <c r="J48" i="54" s="1"/>
  <c r="Y38" i="58"/>
  <c r="X38" i="58"/>
  <c r="H48" i="54" s="1"/>
  <c r="W38" i="58"/>
  <c r="M48" i="54" s="1"/>
  <c r="V38" i="58"/>
  <c r="F48" i="54" s="1"/>
  <c r="U38" i="58"/>
  <c r="T38" i="58"/>
  <c r="Q38" i="58"/>
  <c r="B48" i="54" s="1"/>
  <c r="B83" i="54" s="1"/>
  <c r="AD37" i="58"/>
  <c r="N47" i="54" s="1"/>
  <c r="AC37" i="58"/>
  <c r="O47" i="54" s="1"/>
  <c r="AB37" i="58"/>
  <c r="L47" i="54" s="1"/>
  <c r="AA37" i="58"/>
  <c r="K47" i="54" s="1"/>
  <c r="Z37" i="58"/>
  <c r="J47" i="54" s="1"/>
  <c r="Y37" i="58"/>
  <c r="X37" i="58"/>
  <c r="H47" i="54" s="1"/>
  <c r="W37" i="58"/>
  <c r="M47" i="54" s="1"/>
  <c r="V37" i="58"/>
  <c r="F47" i="54" s="1"/>
  <c r="U37" i="58"/>
  <c r="T37" i="58"/>
  <c r="Q37" i="58"/>
  <c r="B47" i="54" s="1"/>
  <c r="AD36" i="58"/>
  <c r="N46" i="54" s="1"/>
  <c r="AC36" i="58"/>
  <c r="O46" i="54" s="1"/>
  <c r="AB36" i="58"/>
  <c r="L46" i="54" s="1"/>
  <c r="AA36" i="58"/>
  <c r="K46" i="54" s="1"/>
  <c r="Z36" i="58"/>
  <c r="J46" i="54" s="1"/>
  <c r="Y36" i="58"/>
  <c r="I46" i="54" s="1"/>
  <c r="X36" i="58"/>
  <c r="H46" i="54" s="1"/>
  <c r="W36" i="58"/>
  <c r="M46" i="54" s="1"/>
  <c r="V36" i="58"/>
  <c r="F46" i="54" s="1"/>
  <c r="U36" i="58"/>
  <c r="T36" i="58"/>
  <c r="Q36" i="58"/>
  <c r="B46" i="54" s="1"/>
  <c r="AD35" i="58"/>
  <c r="N45" i="54" s="1"/>
  <c r="AC35" i="58"/>
  <c r="O45" i="54" s="1"/>
  <c r="AB35" i="58"/>
  <c r="L45" i="54" s="1"/>
  <c r="AA35" i="58"/>
  <c r="K45" i="54" s="1"/>
  <c r="Z35" i="58"/>
  <c r="J45" i="54" s="1"/>
  <c r="Y35" i="58"/>
  <c r="I45" i="54" s="1"/>
  <c r="X35" i="58"/>
  <c r="W35" i="58"/>
  <c r="M45" i="54" s="1"/>
  <c r="V35" i="58"/>
  <c r="F45" i="54" s="1"/>
  <c r="U35" i="58"/>
  <c r="T35" i="58"/>
  <c r="Q35" i="58"/>
  <c r="B45" i="54" s="1"/>
  <c r="AD34" i="58"/>
  <c r="N44" i="54" s="1"/>
  <c r="AC34" i="58"/>
  <c r="O44" i="54" s="1"/>
  <c r="AB34" i="58"/>
  <c r="L44" i="54" s="1"/>
  <c r="AA34" i="58"/>
  <c r="K44" i="54" s="1"/>
  <c r="Z34" i="58"/>
  <c r="J44" i="54" s="1"/>
  <c r="Y34" i="58"/>
  <c r="X34" i="58"/>
  <c r="H44" i="54" s="1"/>
  <c r="W34" i="58"/>
  <c r="M44" i="54" s="1"/>
  <c r="V34" i="58"/>
  <c r="F44" i="54" s="1"/>
  <c r="U34" i="58"/>
  <c r="T34" i="58"/>
  <c r="Q34" i="58"/>
  <c r="B44" i="54" s="1"/>
  <c r="B82" i="54" s="1"/>
  <c r="B93" i="54" s="1"/>
  <c r="AD33" i="58"/>
  <c r="N43" i="54" s="1"/>
  <c r="AC33" i="58"/>
  <c r="O43" i="54" s="1"/>
  <c r="AB33" i="58"/>
  <c r="L43" i="54" s="1"/>
  <c r="AA33" i="58"/>
  <c r="K43" i="54" s="1"/>
  <c r="Z33" i="58"/>
  <c r="J43" i="54" s="1"/>
  <c r="Y33" i="58"/>
  <c r="X33" i="58"/>
  <c r="H43" i="54" s="1"/>
  <c r="W33" i="58"/>
  <c r="M43" i="54" s="1"/>
  <c r="V33" i="58"/>
  <c r="F43" i="54" s="1"/>
  <c r="U33" i="58"/>
  <c r="T33" i="58"/>
  <c r="Q33" i="58"/>
  <c r="B43" i="54" s="1"/>
  <c r="AD32" i="58"/>
  <c r="N42" i="54" s="1"/>
  <c r="AC32" i="58"/>
  <c r="O42" i="54" s="1"/>
  <c r="AB32" i="58"/>
  <c r="L42" i="54" s="1"/>
  <c r="AA32" i="58"/>
  <c r="K42" i="54" s="1"/>
  <c r="Z32" i="58"/>
  <c r="J42" i="54" s="1"/>
  <c r="Y32" i="58"/>
  <c r="I42" i="54" s="1"/>
  <c r="X32" i="58"/>
  <c r="H42" i="54" s="1"/>
  <c r="W32" i="58"/>
  <c r="M42" i="54" s="1"/>
  <c r="V32" i="58"/>
  <c r="F42" i="54" s="1"/>
  <c r="U32" i="58"/>
  <c r="T32" i="58"/>
  <c r="Q32" i="58"/>
  <c r="B42" i="54" s="1"/>
  <c r="AD31" i="58"/>
  <c r="N41" i="54" s="1"/>
  <c r="AC31" i="58"/>
  <c r="O41" i="54" s="1"/>
  <c r="AB31" i="58"/>
  <c r="L41" i="54" s="1"/>
  <c r="AA31" i="58"/>
  <c r="K41" i="54" s="1"/>
  <c r="Z31" i="58"/>
  <c r="J41" i="54" s="1"/>
  <c r="Y31" i="58"/>
  <c r="I41" i="54" s="1"/>
  <c r="X31" i="58"/>
  <c r="W31" i="58"/>
  <c r="M41" i="54" s="1"/>
  <c r="V31" i="58"/>
  <c r="F41" i="54" s="1"/>
  <c r="U31" i="58"/>
  <c r="T31" i="58"/>
  <c r="Q31" i="58"/>
  <c r="B41" i="54" s="1"/>
  <c r="AD30" i="58"/>
  <c r="N40" i="54" s="1"/>
  <c r="AC30" i="58"/>
  <c r="O40" i="54" s="1"/>
  <c r="AB30" i="58"/>
  <c r="L40" i="54" s="1"/>
  <c r="AA30" i="58"/>
  <c r="K40" i="54" s="1"/>
  <c r="Z30" i="58"/>
  <c r="J40" i="54" s="1"/>
  <c r="Y30" i="58"/>
  <c r="I40" i="54" s="1"/>
  <c r="X30" i="58"/>
  <c r="H40" i="54" s="1"/>
  <c r="W30" i="58"/>
  <c r="M40" i="54" s="1"/>
  <c r="V30" i="58"/>
  <c r="F40" i="54" s="1"/>
  <c r="U30" i="58"/>
  <c r="T30" i="58"/>
  <c r="Q30" i="58"/>
  <c r="B40" i="54" s="1"/>
  <c r="AD29" i="58"/>
  <c r="N39" i="54" s="1"/>
  <c r="AC29" i="58"/>
  <c r="O39" i="54" s="1"/>
  <c r="AB29" i="58"/>
  <c r="L39" i="54" s="1"/>
  <c r="AA29" i="58"/>
  <c r="K39" i="54" s="1"/>
  <c r="Z29" i="58"/>
  <c r="J39" i="54" s="1"/>
  <c r="Y29" i="58"/>
  <c r="X29" i="58"/>
  <c r="H39" i="54" s="1"/>
  <c r="W29" i="58"/>
  <c r="M39" i="54" s="1"/>
  <c r="V29" i="58"/>
  <c r="F39" i="54" s="1"/>
  <c r="U29" i="58"/>
  <c r="T29" i="58"/>
  <c r="R29" i="58"/>
  <c r="D39" i="54" s="1"/>
  <c r="Q29" i="58"/>
  <c r="B39" i="54" s="1"/>
  <c r="D29" i="58"/>
  <c r="S29" i="58" s="1"/>
  <c r="E39" i="54" s="1"/>
  <c r="AD28" i="58"/>
  <c r="N38" i="54" s="1"/>
  <c r="AC28" i="58"/>
  <c r="O38" i="54" s="1"/>
  <c r="AB28" i="58"/>
  <c r="L38" i="54" s="1"/>
  <c r="AA28" i="58"/>
  <c r="K38" i="54" s="1"/>
  <c r="Z28" i="58"/>
  <c r="J38" i="54" s="1"/>
  <c r="Y28" i="58"/>
  <c r="X28" i="58"/>
  <c r="H38" i="54" s="1"/>
  <c r="W28" i="58"/>
  <c r="M38" i="54" s="1"/>
  <c r="V28" i="58"/>
  <c r="F38" i="54" s="1"/>
  <c r="U28" i="58"/>
  <c r="T28" i="58"/>
  <c r="R28" i="58"/>
  <c r="D38" i="54" s="1"/>
  <c r="Q28" i="58"/>
  <c r="B38" i="54" s="1"/>
  <c r="D28" i="58"/>
  <c r="S28" i="58" s="1"/>
  <c r="E38" i="54" s="1"/>
  <c r="AD27" i="58"/>
  <c r="N37" i="54" s="1"/>
  <c r="AC27" i="58"/>
  <c r="O37" i="54" s="1"/>
  <c r="AB27" i="58"/>
  <c r="L37" i="54" s="1"/>
  <c r="AA27" i="58"/>
  <c r="K37" i="54" s="1"/>
  <c r="Z27" i="58"/>
  <c r="J37" i="54" s="1"/>
  <c r="Y27" i="58"/>
  <c r="X27" i="58"/>
  <c r="H37" i="54" s="1"/>
  <c r="W27" i="58"/>
  <c r="M37" i="54" s="1"/>
  <c r="V27" i="58"/>
  <c r="F37" i="54" s="1"/>
  <c r="U27" i="58"/>
  <c r="T27" i="58"/>
  <c r="R27" i="58"/>
  <c r="D37" i="54" s="1"/>
  <c r="Q27" i="58"/>
  <c r="B37" i="54" s="1"/>
  <c r="D27" i="58"/>
  <c r="S27" i="58" s="1"/>
  <c r="E37" i="54" s="1"/>
  <c r="AD26" i="58"/>
  <c r="N36" i="54" s="1"/>
  <c r="AC26" i="58"/>
  <c r="O36" i="54" s="1"/>
  <c r="AB26" i="58"/>
  <c r="L36" i="54" s="1"/>
  <c r="AA26" i="58"/>
  <c r="K36" i="54" s="1"/>
  <c r="Z26" i="58"/>
  <c r="J36" i="54" s="1"/>
  <c r="Y26" i="58"/>
  <c r="X26" i="58"/>
  <c r="H36" i="54" s="1"/>
  <c r="W26" i="58"/>
  <c r="M36" i="54" s="1"/>
  <c r="V26" i="58"/>
  <c r="F36" i="54" s="1"/>
  <c r="U26" i="58"/>
  <c r="T26" i="58"/>
  <c r="R26" i="58"/>
  <c r="D36" i="54" s="1"/>
  <c r="Q26" i="58"/>
  <c r="B36" i="54" s="1"/>
  <c r="D26" i="58"/>
  <c r="S26" i="58" s="1"/>
  <c r="E36" i="54" s="1"/>
  <c r="AD25" i="58"/>
  <c r="N35" i="54" s="1"/>
  <c r="AC25" i="58"/>
  <c r="O35" i="54" s="1"/>
  <c r="AB25" i="58"/>
  <c r="L35" i="54" s="1"/>
  <c r="AA25" i="58"/>
  <c r="K35" i="54" s="1"/>
  <c r="Z25" i="58"/>
  <c r="J35" i="54" s="1"/>
  <c r="Y25" i="58"/>
  <c r="X25" i="58"/>
  <c r="H35" i="54" s="1"/>
  <c r="W25" i="58"/>
  <c r="M35" i="54" s="1"/>
  <c r="V25" i="58"/>
  <c r="F35" i="54" s="1"/>
  <c r="U25" i="58"/>
  <c r="T25" i="58"/>
  <c r="R25" i="58"/>
  <c r="D35" i="54" s="1"/>
  <c r="Q25" i="58"/>
  <c r="B35" i="54" s="1"/>
  <c r="D25" i="58"/>
  <c r="S25" i="58" s="1"/>
  <c r="E35" i="54" s="1"/>
  <c r="AD24" i="58"/>
  <c r="N34" i="54" s="1"/>
  <c r="AC24" i="58"/>
  <c r="O34" i="54" s="1"/>
  <c r="AB24" i="58"/>
  <c r="L34" i="54" s="1"/>
  <c r="AA24" i="58"/>
  <c r="K34" i="54" s="1"/>
  <c r="Z24" i="58"/>
  <c r="J34" i="54" s="1"/>
  <c r="Y24" i="58"/>
  <c r="X24" i="58"/>
  <c r="H34" i="54" s="1"/>
  <c r="W24" i="58"/>
  <c r="M34" i="54" s="1"/>
  <c r="V24" i="58"/>
  <c r="F34" i="54" s="1"/>
  <c r="U24" i="58"/>
  <c r="T24" i="58"/>
  <c r="R24" i="58"/>
  <c r="D34" i="54" s="1"/>
  <c r="Q24" i="58"/>
  <c r="B34" i="54" s="1"/>
  <c r="D24" i="58"/>
  <c r="S24" i="58" s="1"/>
  <c r="E34" i="54" s="1"/>
  <c r="AD23" i="58"/>
  <c r="N33" i="54" s="1"/>
  <c r="AC23" i="58"/>
  <c r="O33" i="54" s="1"/>
  <c r="AB23" i="58"/>
  <c r="L33" i="54" s="1"/>
  <c r="AA23" i="58"/>
  <c r="K33" i="54" s="1"/>
  <c r="Z23" i="58"/>
  <c r="J33" i="54" s="1"/>
  <c r="Y23" i="58"/>
  <c r="X23" i="58"/>
  <c r="H33" i="54" s="1"/>
  <c r="W23" i="58"/>
  <c r="M33" i="54" s="1"/>
  <c r="V23" i="58"/>
  <c r="F33" i="54" s="1"/>
  <c r="U23" i="58"/>
  <c r="T23" i="58"/>
  <c r="R23" i="58"/>
  <c r="D33" i="54" s="1"/>
  <c r="Q23" i="58"/>
  <c r="B33" i="54" s="1"/>
  <c r="D23" i="58"/>
  <c r="S23" i="58" s="1"/>
  <c r="E33" i="54" s="1"/>
  <c r="AD22" i="58"/>
  <c r="N32" i="54" s="1"/>
  <c r="AC22" i="58"/>
  <c r="O32" i="54" s="1"/>
  <c r="AB22" i="58"/>
  <c r="L32" i="54" s="1"/>
  <c r="AA22" i="58"/>
  <c r="K32" i="54" s="1"/>
  <c r="Z22" i="58"/>
  <c r="J32" i="54" s="1"/>
  <c r="Y22" i="58"/>
  <c r="X22" i="58"/>
  <c r="H32" i="54" s="1"/>
  <c r="W22" i="58"/>
  <c r="M32" i="54" s="1"/>
  <c r="V22" i="58"/>
  <c r="F32" i="54" s="1"/>
  <c r="U22" i="58"/>
  <c r="T22" i="58"/>
  <c r="R22" i="58"/>
  <c r="D32" i="54" s="1"/>
  <c r="Q22" i="58"/>
  <c r="B32" i="54" s="1"/>
  <c r="D22" i="58"/>
  <c r="S22" i="58" s="1"/>
  <c r="E32" i="54" s="1"/>
  <c r="AD21" i="58"/>
  <c r="N31" i="54" s="1"/>
  <c r="AC21" i="58"/>
  <c r="O31" i="54" s="1"/>
  <c r="AB21" i="58"/>
  <c r="L31" i="54" s="1"/>
  <c r="AA21" i="58"/>
  <c r="K31" i="54" s="1"/>
  <c r="Z21" i="58"/>
  <c r="J31" i="54" s="1"/>
  <c r="Y21" i="58"/>
  <c r="X21" i="58"/>
  <c r="H31" i="54" s="1"/>
  <c r="W21" i="58"/>
  <c r="M31" i="54" s="1"/>
  <c r="V21" i="58"/>
  <c r="F31" i="54" s="1"/>
  <c r="U21" i="58"/>
  <c r="T21" i="58"/>
  <c r="R21" i="58"/>
  <c r="D31" i="54" s="1"/>
  <c r="Q21" i="58"/>
  <c r="B31" i="54" s="1"/>
  <c r="D21" i="58"/>
  <c r="S21" i="58" s="1"/>
  <c r="E31" i="54" s="1"/>
  <c r="AD20" i="58"/>
  <c r="N30" i="54" s="1"/>
  <c r="AC20" i="58"/>
  <c r="O30" i="54" s="1"/>
  <c r="AB20" i="58"/>
  <c r="L30" i="54" s="1"/>
  <c r="AA20" i="58"/>
  <c r="K30" i="54" s="1"/>
  <c r="Z20" i="58"/>
  <c r="J30" i="54" s="1"/>
  <c r="Y20" i="58"/>
  <c r="I30" i="54" s="1"/>
  <c r="X20" i="58"/>
  <c r="H30" i="54" s="1"/>
  <c r="W20" i="58"/>
  <c r="M30" i="54" s="1"/>
  <c r="V20" i="58"/>
  <c r="F30" i="54" s="1"/>
  <c r="U20" i="58"/>
  <c r="T20" i="58"/>
  <c r="R20" i="58"/>
  <c r="D30" i="54" s="1"/>
  <c r="Q20" i="58"/>
  <c r="B30" i="54" s="1"/>
  <c r="D20" i="58"/>
  <c r="S20" i="58" s="1"/>
  <c r="E30" i="54" s="1"/>
  <c r="AD19" i="58"/>
  <c r="N29" i="54" s="1"/>
  <c r="AC19" i="58"/>
  <c r="O29" i="54" s="1"/>
  <c r="AB19" i="58"/>
  <c r="L29" i="54" s="1"/>
  <c r="AA19" i="58"/>
  <c r="K29" i="54" s="1"/>
  <c r="Z19" i="58"/>
  <c r="J29" i="54" s="1"/>
  <c r="Y19" i="58"/>
  <c r="X19" i="58"/>
  <c r="H29" i="54" s="1"/>
  <c r="W19" i="58"/>
  <c r="M29" i="54" s="1"/>
  <c r="V19" i="58"/>
  <c r="F29" i="54" s="1"/>
  <c r="U19" i="58"/>
  <c r="T19" i="58"/>
  <c r="R19" i="58"/>
  <c r="D29" i="54" s="1"/>
  <c r="Q19" i="58"/>
  <c r="B29" i="54" s="1"/>
  <c r="D19" i="58"/>
  <c r="S19" i="58" s="1"/>
  <c r="E29" i="54" s="1"/>
  <c r="AD18" i="58"/>
  <c r="N28" i="54" s="1"/>
  <c r="AC18" i="58"/>
  <c r="O28" i="54" s="1"/>
  <c r="AB18" i="58"/>
  <c r="L28" i="54" s="1"/>
  <c r="AA18" i="58"/>
  <c r="K28" i="54" s="1"/>
  <c r="Z18" i="58"/>
  <c r="J28" i="54" s="1"/>
  <c r="Y18" i="58"/>
  <c r="X18" i="58"/>
  <c r="H28" i="54" s="1"/>
  <c r="W18" i="58"/>
  <c r="M28" i="54" s="1"/>
  <c r="V18" i="58"/>
  <c r="F28" i="54" s="1"/>
  <c r="U18" i="58"/>
  <c r="T18" i="58"/>
  <c r="R18" i="58"/>
  <c r="D28" i="54" s="1"/>
  <c r="Q18" i="58"/>
  <c r="B28" i="54" s="1"/>
  <c r="D18" i="58"/>
  <c r="S18" i="58" s="1"/>
  <c r="E28" i="54" s="1"/>
  <c r="AD17" i="58"/>
  <c r="N27" i="54" s="1"/>
  <c r="AC17" i="58"/>
  <c r="O27" i="54" s="1"/>
  <c r="AB17" i="58"/>
  <c r="L27" i="54" s="1"/>
  <c r="AA17" i="58"/>
  <c r="K27" i="54" s="1"/>
  <c r="Z17" i="58"/>
  <c r="J27" i="54" s="1"/>
  <c r="Y17" i="58"/>
  <c r="X17" i="58"/>
  <c r="H27" i="54" s="1"/>
  <c r="W17" i="58"/>
  <c r="M27" i="54" s="1"/>
  <c r="V17" i="58"/>
  <c r="F27" i="54" s="1"/>
  <c r="U17" i="58"/>
  <c r="T17" i="58"/>
  <c r="R17" i="58"/>
  <c r="D27" i="54" s="1"/>
  <c r="Q17" i="58"/>
  <c r="B27" i="54" s="1"/>
  <c r="D17" i="58"/>
  <c r="S17" i="58" s="1"/>
  <c r="E27" i="54" s="1"/>
  <c r="AD16" i="58"/>
  <c r="N26" i="54" s="1"/>
  <c r="AC16" i="58"/>
  <c r="O26" i="54" s="1"/>
  <c r="AB16" i="58"/>
  <c r="L26" i="54" s="1"/>
  <c r="AA16" i="58"/>
  <c r="K26" i="54" s="1"/>
  <c r="Z16" i="58"/>
  <c r="J26" i="54" s="1"/>
  <c r="Y16" i="58"/>
  <c r="X16" i="58"/>
  <c r="H26" i="54" s="1"/>
  <c r="W16" i="58"/>
  <c r="M26" i="54" s="1"/>
  <c r="V16" i="58"/>
  <c r="F26" i="54" s="1"/>
  <c r="U16" i="58"/>
  <c r="T16" i="58"/>
  <c r="R16" i="58"/>
  <c r="D26" i="54" s="1"/>
  <c r="Q16" i="58"/>
  <c r="B26" i="54" s="1"/>
  <c r="D16" i="58"/>
  <c r="S16" i="58" s="1"/>
  <c r="E26" i="54" s="1"/>
  <c r="AD15" i="58"/>
  <c r="N25" i="54" s="1"/>
  <c r="AC15" i="58"/>
  <c r="O25" i="54" s="1"/>
  <c r="AB15" i="58"/>
  <c r="L25" i="54" s="1"/>
  <c r="AA15" i="58"/>
  <c r="K25" i="54" s="1"/>
  <c r="Z15" i="58"/>
  <c r="J25" i="54" s="1"/>
  <c r="Y15" i="58"/>
  <c r="X15" i="58"/>
  <c r="H25" i="54" s="1"/>
  <c r="W15" i="58"/>
  <c r="M25" i="54" s="1"/>
  <c r="V15" i="58"/>
  <c r="F25" i="54" s="1"/>
  <c r="U15" i="58"/>
  <c r="T15" i="58"/>
  <c r="R15" i="58"/>
  <c r="D25" i="54" s="1"/>
  <c r="Q15" i="58"/>
  <c r="B25" i="54" s="1"/>
  <c r="D15" i="58"/>
  <c r="S15" i="58" s="1"/>
  <c r="E25" i="54" s="1"/>
  <c r="AD14" i="58"/>
  <c r="AC14" i="58"/>
  <c r="AB14" i="58"/>
  <c r="AA14" i="58"/>
  <c r="Z14" i="58"/>
  <c r="Y14" i="58"/>
  <c r="X14" i="58"/>
  <c r="W14" i="58"/>
  <c r="V14" i="58"/>
  <c r="U14" i="58"/>
  <c r="T14" i="58"/>
  <c r="R14" i="58"/>
  <c r="Q14" i="58"/>
  <c r="D14" i="58"/>
  <c r="S14" i="58" s="1"/>
  <c r="AD13" i="58"/>
  <c r="AC13" i="58"/>
  <c r="AB13" i="58"/>
  <c r="AA13" i="58"/>
  <c r="Z13" i="58"/>
  <c r="Y13" i="58"/>
  <c r="X13" i="58"/>
  <c r="W13" i="58"/>
  <c r="V13" i="58"/>
  <c r="U13" i="58"/>
  <c r="T13" i="58"/>
  <c r="R13" i="58"/>
  <c r="Q13" i="58"/>
  <c r="D13" i="58"/>
  <c r="S13" i="58" s="1"/>
  <c r="AD12" i="58"/>
  <c r="AC12" i="58"/>
  <c r="AB12" i="58"/>
  <c r="AA12" i="58"/>
  <c r="Z12" i="58"/>
  <c r="Y12" i="58"/>
  <c r="X12" i="58"/>
  <c r="W12" i="58"/>
  <c r="V12" i="58"/>
  <c r="U12" i="58"/>
  <c r="T12" i="58"/>
  <c r="R12" i="58"/>
  <c r="Q12" i="58"/>
  <c r="D12" i="58"/>
  <c r="S12" i="58" s="1"/>
  <c r="AD11" i="58"/>
  <c r="AC11" i="58"/>
  <c r="AB11" i="58"/>
  <c r="AA11" i="58"/>
  <c r="Z11" i="58"/>
  <c r="Y11" i="58"/>
  <c r="X11" i="58"/>
  <c r="W11" i="58"/>
  <c r="V11" i="58"/>
  <c r="U11" i="58"/>
  <c r="T11" i="58"/>
  <c r="R11" i="58"/>
  <c r="Q11" i="58"/>
  <c r="D11" i="58"/>
  <c r="S11" i="58" s="1"/>
  <c r="AD10" i="58"/>
  <c r="AC10" i="58"/>
  <c r="AB10" i="58"/>
  <c r="AA10" i="58"/>
  <c r="Z10" i="58"/>
  <c r="Y10" i="58"/>
  <c r="X10" i="58"/>
  <c r="W10" i="58"/>
  <c r="V10" i="58"/>
  <c r="U10" i="58"/>
  <c r="T10" i="58"/>
  <c r="R10" i="58"/>
  <c r="Q10" i="58"/>
  <c r="D10" i="58"/>
  <c r="S10" i="58" s="1"/>
  <c r="AD9" i="58"/>
  <c r="AC9" i="58"/>
  <c r="AB9" i="58"/>
  <c r="AA9" i="58"/>
  <c r="Z9" i="58"/>
  <c r="Y9" i="58"/>
  <c r="X9" i="58"/>
  <c r="W9" i="58"/>
  <c r="V9" i="58"/>
  <c r="U9" i="58"/>
  <c r="T9" i="58"/>
  <c r="R9" i="58"/>
  <c r="Q9" i="58"/>
  <c r="D9" i="58"/>
  <c r="S9" i="58" s="1"/>
  <c r="AD8" i="58"/>
  <c r="AC8" i="58"/>
  <c r="AB8" i="58"/>
  <c r="AA8" i="58"/>
  <c r="Z8" i="58"/>
  <c r="Y8" i="58"/>
  <c r="X8" i="58"/>
  <c r="W8" i="58"/>
  <c r="V8" i="58"/>
  <c r="U8" i="58"/>
  <c r="T8" i="58"/>
  <c r="R8" i="58"/>
  <c r="Q8" i="58"/>
  <c r="D8" i="58"/>
  <c r="S8" i="58" s="1"/>
  <c r="AD7" i="58"/>
  <c r="AC7" i="58"/>
  <c r="AB7" i="58"/>
  <c r="AA7" i="58"/>
  <c r="Z7" i="58"/>
  <c r="Y7" i="58"/>
  <c r="X7" i="58"/>
  <c r="AE7" i="58" s="1"/>
  <c r="W7" i="58"/>
  <c r="V7" i="58"/>
  <c r="U7" i="58"/>
  <c r="T7" i="58"/>
  <c r="R7" i="58"/>
  <c r="Q7" i="58"/>
  <c r="D7" i="58"/>
  <c r="S7" i="58" s="1"/>
  <c r="AE44" i="58" l="1"/>
  <c r="G54" i="54" s="1"/>
  <c r="AE65" i="58"/>
  <c r="G75" i="54" s="1"/>
  <c r="AE60" i="58"/>
  <c r="G70" i="54" s="1"/>
  <c r="O26" i="5"/>
  <c r="O14" i="5"/>
  <c r="O16" i="5"/>
  <c r="O5" i="5"/>
  <c r="O22" i="27"/>
  <c r="O18" i="27"/>
  <c r="O15" i="27"/>
  <c r="O24" i="27"/>
  <c r="O20" i="27"/>
  <c r="O16" i="27"/>
  <c r="O14" i="27"/>
  <c r="AE34" i="58"/>
  <c r="G44" i="54" s="1"/>
  <c r="I44" i="54"/>
  <c r="AE55" i="58"/>
  <c r="G65" i="54" s="1"/>
  <c r="H65" i="54"/>
  <c r="AE10" i="58"/>
  <c r="AE14" i="58"/>
  <c r="AE18" i="58"/>
  <c r="G28" i="54" s="1"/>
  <c r="C28" i="54" s="1"/>
  <c r="I28" i="54"/>
  <c r="AE22" i="58"/>
  <c r="G32" i="54" s="1"/>
  <c r="I32" i="54"/>
  <c r="AE26" i="58"/>
  <c r="G36" i="54" s="1"/>
  <c r="C36" i="54" s="1"/>
  <c r="I36" i="54"/>
  <c r="AE38" i="58"/>
  <c r="G48" i="54" s="1"/>
  <c r="AE48" i="58"/>
  <c r="G58" i="54" s="1"/>
  <c r="AE53" i="58"/>
  <c r="G63" i="54" s="1"/>
  <c r="I63" i="54"/>
  <c r="AE59" i="58"/>
  <c r="G69" i="54" s="1"/>
  <c r="AE31" i="58"/>
  <c r="G41" i="54" s="1"/>
  <c r="H41" i="54"/>
  <c r="AE42" i="58"/>
  <c r="G52" i="54" s="1"/>
  <c r="I52" i="54"/>
  <c r="AE52" i="58"/>
  <c r="G62" i="54" s="1"/>
  <c r="I76" i="54"/>
  <c r="AE57" i="58"/>
  <c r="G67" i="54" s="1"/>
  <c r="I67" i="54"/>
  <c r="AE9" i="58"/>
  <c r="AE13" i="58"/>
  <c r="AE17" i="58"/>
  <c r="G27" i="54" s="1"/>
  <c r="C27" i="54" s="1"/>
  <c r="I27" i="54"/>
  <c r="AE21" i="58"/>
  <c r="G31" i="54" s="1"/>
  <c r="I31" i="54"/>
  <c r="AE25" i="58"/>
  <c r="G35" i="54" s="1"/>
  <c r="I35" i="54"/>
  <c r="AE29" i="58"/>
  <c r="G39" i="54" s="1"/>
  <c r="C39" i="54" s="1"/>
  <c r="I39" i="54"/>
  <c r="AE35" i="58"/>
  <c r="G45" i="54" s="1"/>
  <c r="H45" i="54"/>
  <c r="AE46" i="58"/>
  <c r="G56" i="54" s="1"/>
  <c r="AE56" i="58"/>
  <c r="G66" i="54" s="1"/>
  <c r="AE61" i="58"/>
  <c r="G71" i="54" s="1"/>
  <c r="AE39" i="58"/>
  <c r="G49" i="54" s="1"/>
  <c r="H49" i="54"/>
  <c r="AE50" i="58"/>
  <c r="G60" i="54" s="1"/>
  <c r="I60" i="54"/>
  <c r="H73" i="54"/>
  <c r="I56" i="54"/>
  <c r="AE33" i="58"/>
  <c r="G43" i="54" s="1"/>
  <c r="I43" i="54"/>
  <c r="AE8" i="58"/>
  <c r="AE12" i="58"/>
  <c r="AE16" i="58"/>
  <c r="G26" i="54" s="1"/>
  <c r="C26" i="54" s="1"/>
  <c r="I26" i="54"/>
  <c r="AE20" i="58"/>
  <c r="G30" i="54" s="1"/>
  <c r="C30" i="54" s="1"/>
  <c r="AE24" i="58"/>
  <c r="G34" i="54" s="1"/>
  <c r="C34" i="54" s="1"/>
  <c r="I34" i="54"/>
  <c r="AE28" i="58"/>
  <c r="G38" i="54" s="1"/>
  <c r="AE32" i="58"/>
  <c r="G42" i="54" s="1"/>
  <c r="AE37" i="58"/>
  <c r="G47" i="54" s="1"/>
  <c r="I47" i="54"/>
  <c r="AE43" i="58"/>
  <c r="G53" i="54" s="1"/>
  <c r="H53" i="54"/>
  <c r="AE54" i="58"/>
  <c r="G64" i="54" s="1"/>
  <c r="AE64" i="58"/>
  <c r="G74" i="54" s="1"/>
  <c r="I77" i="54"/>
  <c r="I75" i="54"/>
  <c r="I38" i="54"/>
  <c r="AE41" i="58"/>
  <c r="G51" i="54" s="1"/>
  <c r="I51" i="54"/>
  <c r="AE47" i="58"/>
  <c r="G57" i="54" s="1"/>
  <c r="H57" i="54"/>
  <c r="AE36" i="58"/>
  <c r="G46" i="54" s="1"/>
  <c r="AE11" i="58"/>
  <c r="AE15" i="58"/>
  <c r="G25" i="54" s="1"/>
  <c r="I25" i="54"/>
  <c r="AE19" i="58"/>
  <c r="G29" i="54" s="1"/>
  <c r="C29" i="54" s="1"/>
  <c r="I29" i="54"/>
  <c r="AE23" i="58"/>
  <c r="G33" i="54" s="1"/>
  <c r="C33" i="54" s="1"/>
  <c r="I33" i="54"/>
  <c r="AE27" i="58"/>
  <c r="G37" i="54" s="1"/>
  <c r="C37" i="54" s="1"/>
  <c r="I37" i="54"/>
  <c r="AE30" i="58"/>
  <c r="G40" i="54" s="1"/>
  <c r="AE40" i="58"/>
  <c r="G50" i="54" s="1"/>
  <c r="AE45" i="58"/>
  <c r="G55" i="54" s="1"/>
  <c r="I55" i="54"/>
  <c r="AE51" i="58"/>
  <c r="G61" i="54" s="1"/>
  <c r="H61" i="54"/>
  <c r="AE62" i="58"/>
  <c r="G72" i="54" s="1"/>
  <c r="H69" i="54"/>
  <c r="I68" i="54"/>
  <c r="I48" i="54"/>
  <c r="AE49" i="58"/>
  <c r="G59" i="54" s="1"/>
  <c r="I59" i="54"/>
  <c r="O25" i="5"/>
  <c r="O21" i="5"/>
  <c r="O17" i="5"/>
  <c r="O13" i="5"/>
  <c r="O9" i="5"/>
  <c r="O27" i="5"/>
  <c r="O23" i="5"/>
  <c r="O19" i="5"/>
  <c r="O15" i="5"/>
  <c r="O11" i="5"/>
  <c r="O7" i="5"/>
  <c r="O11" i="27"/>
  <c r="O10" i="27"/>
  <c r="C38" i="54"/>
  <c r="C35" i="54"/>
  <c r="C31" i="54"/>
  <c r="C25" i="54"/>
  <c r="C32" i="54"/>
  <c r="D37" i="58"/>
  <c r="S37" i="58" s="1"/>
  <c r="E47" i="54" s="1"/>
  <c r="R37" i="58"/>
  <c r="D47" i="54" s="1"/>
  <c r="D55" i="58"/>
  <c r="S55" i="58" s="1"/>
  <c r="E65" i="54" s="1"/>
  <c r="R55" i="58"/>
  <c r="D65" i="54" s="1"/>
  <c r="S69" i="58"/>
  <c r="R69" i="58"/>
  <c r="R53" i="58"/>
  <c r="D63" i="54" s="1"/>
  <c r="C63" i="54" s="1"/>
  <c r="R39" i="58"/>
  <c r="D49" i="54" s="1"/>
  <c r="D31" i="58"/>
  <c r="S31" i="58" s="1"/>
  <c r="E41" i="54" s="1"/>
  <c r="R31" i="58"/>
  <c r="D41" i="54" s="1"/>
  <c r="D41" i="58"/>
  <c r="S41" i="58" s="1"/>
  <c r="E51" i="54" s="1"/>
  <c r="R41" i="58"/>
  <c r="D51" i="54" s="1"/>
  <c r="D43" i="58"/>
  <c r="S43" i="58" s="1"/>
  <c r="E53" i="54" s="1"/>
  <c r="R43" i="58"/>
  <c r="D53" i="54" s="1"/>
  <c r="D45" i="58"/>
  <c r="S45" i="58" s="1"/>
  <c r="E55" i="54" s="1"/>
  <c r="R45" i="58"/>
  <c r="D55" i="54" s="1"/>
  <c r="D47" i="58"/>
  <c r="S47" i="58" s="1"/>
  <c r="E57" i="54" s="1"/>
  <c r="R47" i="58"/>
  <c r="D57" i="54" s="1"/>
  <c r="R57" i="58"/>
  <c r="D67" i="54" s="1"/>
  <c r="D57" i="58"/>
  <c r="S57" i="58" s="1"/>
  <c r="E67" i="54" s="1"/>
  <c r="D59" i="58"/>
  <c r="S59" i="58" s="1"/>
  <c r="E69" i="54" s="1"/>
  <c r="R59" i="58"/>
  <c r="D69" i="54" s="1"/>
  <c r="D61" i="58"/>
  <c r="S61" i="58" s="1"/>
  <c r="E71" i="54" s="1"/>
  <c r="R61" i="58"/>
  <c r="D71" i="54" s="1"/>
  <c r="D63" i="58"/>
  <c r="S63" i="58" s="1"/>
  <c r="E73" i="54" s="1"/>
  <c r="R63" i="58"/>
  <c r="D73" i="54" s="1"/>
  <c r="D35" i="58"/>
  <c r="S35" i="58" s="1"/>
  <c r="E45" i="54" s="1"/>
  <c r="D51" i="58"/>
  <c r="S51" i="58" s="1"/>
  <c r="E61" i="54" s="1"/>
  <c r="D65" i="58"/>
  <c r="S65" i="58" s="1"/>
  <c r="E75" i="54" s="1"/>
  <c r="R33" i="58"/>
  <c r="D43" i="54" s="1"/>
  <c r="R49" i="58"/>
  <c r="D59" i="54" s="1"/>
  <c r="C59" i="54" s="1"/>
  <c r="R67" i="58"/>
  <c r="D77" i="54" s="1"/>
  <c r="C77" i="54" s="1"/>
  <c r="D50" i="58"/>
  <c r="S50" i="58" s="1"/>
  <c r="E60" i="54" s="1"/>
  <c r="E86" i="54" s="1"/>
  <c r="R50" i="58"/>
  <c r="D60" i="54" s="1"/>
  <c r="D86" i="54" s="1"/>
  <c r="D54" i="58"/>
  <c r="S54" i="58" s="1"/>
  <c r="E64" i="54" s="1"/>
  <c r="E87" i="54" s="1"/>
  <c r="R54" i="58"/>
  <c r="D64" i="54" s="1"/>
  <c r="D87" i="54" s="1"/>
  <c r="D66" i="58"/>
  <c r="S66" i="58" s="1"/>
  <c r="E76" i="54" s="1"/>
  <c r="R66" i="58"/>
  <c r="D76" i="54" s="1"/>
  <c r="D34" i="58"/>
  <c r="S34" i="58" s="1"/>
  <c r="E44" i="54" s="1"/>
  <c r="E82" i="54" s="1"/>
  <c r="R34" i="58"/>
  <c r="D44" i="54" s="1"/>
  <c r="D82" i="54" s="1"/>
  <c r="D46" i="58"/>
  <c r="S46" i="58" s="1"/>
  <c r="E56" i="54" s="1"/>
  <c r="E85" i="54" s="1"/>
  <c r="R46" i="58"/>
  <c r="D56" i="54" s="1"/>
  <c r="D85" i="54" s="1"/>
  <c r="D58" i="58"/>
  <c r="S58" i="58" s="1"/>
  <c r="E68" i="54" s="1"/>
  <c r="E88" i="54" s="1"/>
  <c r="R58" i="58"/>
  <c r="D68" i="54" s="1"/>
  <c r="D88" i="54" s="1"/>
  <c r="D62" i="58"/>
  <c r="S62" i="58" s="1"/>
  <c r="E72" i="54" s="1"/>
  <c r="E89" i="54" s="1"/>
  <c r="R62" i="58"/>
  <c r="D72" i="54" s="1"/>
  <c r="D89" i="54" s="1"/>
  <c r="D70" i="58"/>
  <c r="S70" i="58" s="1"/>
  <c r="R70" i="58"/>
  <c r="D38" i="58"/>
  <c r="S38" i="58" s="1"/>
  <c r="E48" i="54" s="1"/>
  <c r="E83" i="54" s="1"/>
  <c r="R38" i="58"/>
  <c r="D48" i="54" s="1"/>
  <c r="D83" i="54" s="1"/>
  <c r="R32" i="58"/>
  <c r="D42" i="54" s="1"/>
  <c r="D32" i="58"/>
  <c r="S32" i="58" s="1"/>
  <c r="E42" i="54" s="1"/>
  <c r="R36" i="58"/>
  <c r="D46" i="54" s="1"/>
  <c r="D36" i="58"/>
  <c r="S36" i="58" s="1"/>
  <c r="E46" i="54" s="1"/>
  <c r="R40" i="58"/>
  <c r="D50" i="54" s="1"/>
  <c r="D40" i="58"/>
  <c r="S40" i="58" s="1"/>
  <c r="E50" i="54" s="1"/>
  <c r="R44" i="58"/>
  <c r="D54" i="54" s="1"/>
  <c r="D44" i="58"/>
  <c r="S44" i="58" s="1"/>
  <c r="E54" i="54" s="1"/>
  <c r="R64" i="58"/>
  <c r="D74" i="54" s="1"/>
  <c r="D64" i="58"/>
  <c r="S64" i="58" s="1"/>
  <c r="E74" i="54" s="1"/>
  <c r="R68" i="58"/>
  <c r="D78" i="54" s="1"/>
  <c r="S68" i="58"/>
  <c r="E78" i="54" s="1"/>
  <c r="D30" i="58"/>
  <c r="S30" i="58" s="1"/>
  <c r="E40" i="54" s="1"/>
  <c r="R30" i="58"/>
  <c r="D40" i="54" s="1"/>
  <c r="D42" i="58"/>
  <c r="S42" i="58" s="1"/>
  <c r="E52" i="54" s="1"/>
  <c r="E84" i="54" s="1"/>
  <c r="R42" i="58"/>
  <c r="D52" i="54" s="1"/>
  <c r="D84" i="54" s="1"/>
  <c r="R48" i="58"/>
  <c r="D58" i="54" s="1"/>
  <c r="D48" i="58"/>
  <c r="S48" i="58" s="1"/>
  <c r="E58" i="54" s="1"/>
  <c r="R52" i="58"/>
  <c r="D62" i="54" s="1"/>
  <c r="D52" i="58"/>
  <c r="S52" i="58" s="1"/>
  <c r="E62" i="54" s="1"/>
  <c r="R56" i="58"/>
  <c r="D66" i="54" s="1"/>
  <c r="D56" i="58"/>
  <c r="S56" i="58" s="1"/>
  <c r="E66" i="54" s="1"/>
  <c r="R60" i="58"/>
  <c r="D70" i="54" s="1"/>
  <c r="D60" i="58"/>
  <c r="S60" i="58" s="1"/>
  <c r="E70" i="54" s="1"/>
  <c r="C75" i="54" l="1"/>
  <c r="C90" i="54" s="1"/>
  <c r="E90" i="54"/>
  <c r="C49" i="54"/>
  <c r="C43" i="54"/>
  <c r="C61" i="54"/>
  <c r="C45" i="54"/>
  <c r="C78" i="54"/>
  <c r="C40" i="54"/>
  <c r="C68" i="54"/>
  <c r="C88" i="54" s="1"/>
  <c r="C44" i="54"/>
  <c r="C82" i="54" s="1"/>
  <c r="C64" i="54"/>
  <c r="C87" i="54" s="1"/>
  <c r="C71" i="54"/>
  <c r="C55" i="54"/>
  <c r="C51" i="54"/>
  <c r="C65" i="54"/>
  <c r="C54" i="54"/>
  <c r="C46" i="54"/>
  <c r="C62" i="54"/>
  <c r="C66" i="54"/>
  <c r="C58" i="54"/>
  <c r="C50" i="54"/>
  <c r="C42" i="54"/>
  <c r="C67" i="54"/>
  <c r="C52" i="54"/>
  <c r="C84" i="54" s="1"/>
  <c r="C48" i="54"/>
  <c r="C83" i="54" s="1"/>
  <c r="C72" i="54"/>
  <c r="C89" i="54" s="1"/>
  <c r="C56" i="54"/>
  <c r="C85" i="54" s="1"/>
  <c r="C76" i="54"/>
  <c r="C60" i="54"/>
  <c r="C86" i="54" s="1"/>
  <c r="C73" i="54"/>
  <c r="C57" i="54"/>
  <c r="C53" i="54"/>
  <c r="C41" i="54"/>
  <c r="C47" i="54"/>
  <c r="C74" i="54"/>
  <c r="C70" i="54"/>
  <c r="C69" i="54"/>
  <c r="C20" i="23" l="1"/>
  <c r="L20" i="23" s="1"/>
  <c r="D10" i="23"/>
  <c r="C10" i="23" s="1"/>
  <c r="D11" i="23"/>
  <c r="C11" i="23" s="1"/>
  <c r="L11" i="23" s="1"/>
  <c r="D12" i="23"/>
  <c r="C12" i="23" s="1"/>
  <c r="L12" i="23" s="1"/>
  <c r="D13" i="23"/>
  <c r="C13" i="23" s="1"/>
  <c r="L13" i="23" s="1"/>
  <c r="D14" i="23"/>
  <c r="C14" i="23" s="1"/>
  <c r="L14" i="23" s="1"/>
  <c r="D15" i="23"/>
  <c r="C15" i="23" s="1"/>
  <c r="L15" i="23" s="1"/>
  <c r="D16" i="23"/>
  <c r="C16" i="23" s="1"/>
  <c r="L16" i="23" s="1"/>
  <c r="D17" i="23"/>
  <c r="C17" i="23" s="1"/>
  <c r="L17" i="23" s="1"/>
  <c r="D18" i="23"/>
  <c r="C18" i="23" s="1"/>
  <c r="L18" i="23" s="1"/>
  <c r="D19" i="23"/>
  <c r="C19" i="23" s="1"/>
  <c r="L19" i="23" s="1"/>
  <c r="D20" i="23"/>
  <c r="D21" i="23"/>
  <c r="C21" i="23" s="1"/>
  <c r="L21" i="23" s="1"/>
  <c r="D22" i="23"/>
  <c r="C22" i="23" s="1"/>
  <c r="L22" i="23" s="1"/>
  <c r="D23" i="23"/>
  <c r="C23" i="23" s="1"/>
  <c r="L23" i="23" s="1"/>
  <c r="D24" i="23"/>
  <c r="C24" i="23" s="1"/>
  <c r="L24" i="23" s="1"/>
  <c r="D25" i="23"/>
  <c r="C25" i="23" s="1"/>
  <c r="L25" i="23" s="1"/>
  <c r="D26" i="23"/>
  <c r="C26" i="23" s="1"/>
  <c r="L26" i="23" s="1"/>
  <c r="D8" i="24"/>
  <c r="D9" i="24"/>
  <c r="D10" i="24"/>
  <c r="B10" i="24" s="1"/>
  <c r="C10" i="24" s="1"/>
  <c r="L10" i="24" s="1"/>
  <c r="D11" i="24"/>
  <c r="B11" i="24" s="1"/>
  <c r="C11" i="24" s="1"/>
  <c r="L11" i="24" s="1"/>
  <c r="D12" i="24"/>
  <c r="B12" i="24" s="1"/>
  <c r="C12" i="24" s="1"/>
  <c r="L12" i="24" s="1"/>
  <c r="D13" i="24"/>
  <c r="B13" i="24" s="1"/>
  <c r="C13" i="24" s="1"/>
  <c r="L13" i="24" s="1"/>
  <c r="D14" i="24"/>
  <c r="B14" i="24" s="1"/>
  <c r="C14" i="24" s="1"/>
  <c r="L14" i="24" s="1"/>
  <c r="D15" i="24"/>
  <c r="B15" i="24" s="1"/>
  <c r="C15" i="24" s="1"/>
  <c r="L15" i="24" s="1"/>
  <c r="D16" i="24"/>
  <c r="B16" i="24" s="1"/>
  <c r="C16" i="24" s="1"/>
  <c r="L16" i="24" s="1"/>
  <c r="D17" i="24"/>
  <c r="B17" i="24" s="1"/>
  <c r="C17" i="24" s="1"/>
  <c r="L17" i="24" s="1"/>
  <c r="D18" i="24"/>
  <c r="B18" i="24" s="1"/>
  <c r="C18" i="24" s="1"/>
  <c r="L18" i="24" s="1"/>
  <c r="D19" i="24"/>
  <c r="C19" i="24" s="1"/>
  <c r="L19" i="24" s="1"/>
  <c r="D20" i="24"/>
  <c r="C20" i="24" s="1"/>
  <c r="L20" i="24" s="1"/>
  <c r="D21" i="24"/>
  <c r="C21" i="24" s="1"/>
  <c r="L21" i="24" s="1"/>
  <c r="D22" i="24"/>
  <c r="C22" i="24" s="1"/>
  <c r="L22" i="24" s="1"/>
  <c r="D23" i="24"/>
  <c r="C23" i="24" s="1"/>
  <c r="L23" i="24" s="1"/>
  <c r="D24" i="24"/>
  <c r="C24" i="24" s="1"/>
  <c r="L24" i="24" s="1"/>
  <c r="D25" i="24"/>
  <c r="C25" i="24" s="1"/>
  <c r="L25" i="24" s="1"/>
  <c r="D26" i="24"/>
  <c r="C26" i="24" s="1"/>
  <c r="L26" i="24" s="1"/>
  <c r="C17" i="33"/>
  <c r="L17" i="33" s="1"/>
  <c r="D30" i="46"/>
  <c r="D31" i="46"/>
  <c r="C31" i="46" s="1"/>
  <c r="D32" i="46"/>
  <c r="D33" i="46"/>
  <c r="C33" i="46" s="1"/>
  <c r="C6" i="46" s="1"/>
  <c r="D34" i="46"/>
  <c r="D35" i="46"/>
  <c r="C35" i="46" s="1"/>
  <c r="C8" i="46" s="1"/>
  <c r="D36" i="46"/>
  <c r="C36" i="46" s="1"/>
  <c r="C9" i="46" s="1"/>
  <c r="D37" i="46"/>
  <c r="D38" i="46"/>
  <c r="D39" i="46"/>
  <c r="D40" i="46"/>
  <c r="C40" i="46" s="1"/>
  <c r="C13" i="46" s="1"/>
  <c r="D41" i="46"/>
  <c r="C41" i="46" s="1"/>
  <c r="C14" i="46" s="1"/>
  <c r="D42" i="46"/>
  <c r="D43" i="46"/>
  <c r="D44" i="46"/>
  <c r="C44" i="46" s="1"/>
  <c r="C17" i="46" s="1"/>
  <c r="D27" i="47"/>
  <c r="D28" i="47"/>
  <c r="D29" i="47"/>
  <c r="C29" i="47" s="1"/>
  <c r="D30" i="47"/>
  <c r="D31" i="47"/>
  <c r="C31" i="47" s="1"/>
  <c r="D32" i="47"/>
  <c r="D33" i="47"/>
  <c r="C33" i="47" s="1"/>
  <c r="C6" i="47" s="1"/>
  <c r="D34" i="47"/>
  <c r="D35" i="47"/>
  <c r="D36" i="47"/>
  <c r="D37" i="47"/>
  <c r="C37" i="47" s="1"/>
  <c r="C10" i="47" s="1"/>
  <c r="D38" i="47"/>
  <c r="D39" i="47"/>
  <c r="D40" i="47"/>
  <c r="D41" i="47"/>
  <c r="C41" i="47" s="1"/>
  <c r="C14" i="47" s="1"/>
  <c r="D42" i="47"/>
  <c r="D43" i="47"/>
  <c r="D44" i="47"/>
  <c r="D32" i="37"/>
  <c r="D33" i="37"/>
  <c r="D34" i="37"/>
  <c r="C34" i="37" s="1"/>
  <c r="C7" i="37" s="1"/>
  <c r="D35" i="37"/>
  <c r="D36" i="37"/>
  <c r="D37" i="37"/>
  <c r="C37" i="37" s="1"/>
  <c r="C10" i="37" s="1"/>
  <c r="D38" i="37"/>
  <c r="D39" i="37"/>
  <c r="C39" i="37" s="1"/>
  <c r="C12" i="37" s="1"/>
  <c r="D40" i="37"/>
  <c r="D41" i="37"/>
  <c r="C41" i="37" s="1"/>
  <c r="C14" i="37" s="1"/>
  <c r="D42" i="37"/>
  <c r="C42" i="37" s="1"/>
  <c r="C15" i="37" s="1"/>
  <c r="D43" i="37"/>
  <c r="C43" i="37" s="1"/>
  <c r="C16" i="37" s="1"/>
  <c r="D44" i="37"/>
  <c r="D38" i="44"/>
  <c r="D39" i="44"/>
  <c r="D40" i="44"/>
  <c r="D41" i="44"/>
  <c r="D42" i="44"/>
  <c r="D43" i="44"/>
  <c r="D44" i="44"/>
  <c r="C44" i="44" s="1"/>
  <c r="C17" i="44" s="1"/>
  <c r="D45" i="44"/>
  <c r="D46" i="44"/>
  <c r="D47" i="44"/>
  <c r="D48" i="44"/>
  <c r="D49" i="44"/>
  <c r="C49" i="44" s="1"/>
  <c r="C22" i="44" s="1"/>
  <c r="D50" i="44"/>
  <c r="D51" i="44"/>
  <c r="D52" i="44"/>
  <c r="C52" i="44" s="1"/>
  <c r="C25" i="44" s="1"/>
  <c r="D53" i="44"/>
  <c r="D43" i="43"/>
  <c r="D44" i="43"/>
  <c r="C44" i="43" s="1"/>
  <c r="C17" i="43" s="1"/>
  <c r="D45" i="43"/>
  <c r="D46" i="43"/>
  <c r="C46" i="43" s="1"/>
  <c r="C19" i="43" s="1"/>
  <c r="D47" i="43"/>
  <c r="D48" i="43"/>
  <c r="D49" i="43"/>
  <c r="C49" i="43" s="1"/>
  <c r="C22" i="43" s="1"/>
  <c r="D50" i="43"/>
  <c r="D51" i="43"/>
  <c r="D52" i="43"/>
  <c r="D53" i="43"/>
  <c r="D54" i="43"/>
  <c r="C54" i="43" s="1"/>
  <c r="C27" i="43" s="1"/>
  <c r="D32" i="43"/>
  <c r="C32" i="43" s="1"/>
  <c r="D33" i="43"/>
  <c r="C33" i="43" s="1"/>
  <c r="D34" i="43"/>
  <c r="C34" i="43" s="1"/>
  <c r="D35" i="43"/>
  <c r="D36" i="43"/>
  <c r="D37" i="43"/>
  <c r="C37" i="43" s="1"/>
  <c r="D38" i="43"/>
  <c r="D39" i="43"/>
  <c r="C39" i="43" s="1"/>
  <c r="D40" i="43"/>
  <c r="D41" i="43"/>
  <c r="D42" i="43"/>
  <c r="C42" i="43" s="1"/>
  <c r="C15" i="43" s="1"/>
  <c r="D38" i="38"/>
  <c r="C38" i="38" s="1"/>
  <c r="D39" i="38"/>
  <c r="C39" i="38" s="1"/>
  <c r="D40" i="38"/>
  <c r="C40" i="38" s="1"/>
  <c r="D41" i="38"/>
  <c r="C41" i="38" s="1"/>
  <c r="D42" i="38"/>
  <c r="C42" i="38" s="1"/>
  <c r="C15" i="38" s="1"/>
  <c r="D43" i="38"/>
  <c r="C43" i="38" s="1"/>
  <c r="D44" i="38"/>
  <c r="C44" i="38" s="1"/>
  <c r="D45" i="38"/>
  <c r="C45" i="38" s="1"/>
  <c r="C18" i="38" s="1"/>
  <c r="D46" i="38"/>
  <c r="C46" i="38" s="1"/>
  <c r="C19" i="38" s="1"/>
  <c r="D47" i="38"/>
  <c r="D48" i="38"/>
  <c r="D49" i="38"/>
  <c r="C49" i="38" s="1"/>
  <c r="C22" i="38" s="1"/>
  <c r="D50" i="38"/>
  <c r="C50" i="38" s="1"/>
  <c r="C23" i="38" s="1"/>
  <c r="D51" i="38"/>
  <c r="C51" i="38" s="1"/>
  <c r="D52" i="38"/>
  <c r="C52" i="38" s="1"/>
  <c r="D53" i="38"/>
  <c r="C53" i="38" s="1"/>
  <c r="C26" i="38" s="1"/>
  <c r="D54" i="38"/>
  <c r="C54" i="38" s="1"/>
  <c r="C27" i="38" s="1"/>
  <c r="D37" i="38"/>
  <c r="C37" i="38" s="1"/>
  <c r="D54" i="45"/>
  <c r="C54" i="45" s="1"/>
  <c r="C27" i="45" s="1"/>
  <c r="D53" i="45"/>
  <c r="C53" i="45" s="1"/>
  <c r="C26" i="45" s="1"/>
  <c r="D52" i="45"/>
  <c r="C52" i="45" s="1"/>
  <c r="C25" i="45" s="1"/>
  <c r="D51" i="45"/>
  <c r="C51" i="45" s="1"/>
  <c r="C24" i="45" s="1"/>
  <c r="D50" i="45"/>
  <c r="D49" i="45"/>
  <c r="D48" i="45"/>
  <c r="C48" i="45" s="1"/>
  <c r="C21" i="45" s="1"/>
  <c r="D47" i="45"/>
  <c r="C47" i="45" s="1"/>
  <c r="C20" i="45" s="1"/>
  <c r="D46" i="45"/>
  <c r="C46" i="45" s="1"/>
  <c r="C19" i="45" s="1"/>
  <c r="D45" i="45"/>
  <c r="D44" i="45"/>
  <c r="C44" i="45" s="1"/>
  <c r="C17" i="45" s="1"/>
  <c r="D43" i="45"/>
  <c r="C43" i="45" s="1"/>
  <c r="C16" i="45" s="1"/>
  <c r="D42" i="45"/>
  <c r="D41" i="45"/>
  <c r="C50" i="45"/>
  <c r="C23" i="45" s="1"/>
  <c r="C49" i="45"/>
  <c r="C22" i="45" s="1"/>
  <c r="C45" i="45"/>
  <c r="C18" i="45" s="1"/>
  <c r="C42" i="45"/>
  <c r="C15" i="45" s="1"/>
  <c r="C41" i="45"/>
  <c r="E16" i="44"/>
  <c r="E17" i="44"/>
  <c r="E18" i="44"/>
  <c r="E19" i="44"/>
  <c r="E20" i="44"/>
  <c r="E21" i="44"/>
  <c r="E22" i="44"/>
  <c r="E23" i="44"/>
  <c r="E24" i="44"/>
  <c r="E25" i="44"/>
  <c r="E26" i="44"/>
  <c r="E27" i="44"/>
  <c r="C39" i="44"/>
  <c r="C41" i="44"/>
  <c r="C47" i="44"/>
  <c r="C20" i="44" s="1"/>
  <c r="D54" i="44"/>
  <c r="C54" i="44" s="1"/>
  <c r="C27" i="44" s="1"/>
  <c r="D37" i="44"/>
  <c r="C53" i="44"/>
  <c r="C26" i="44" s="1"/>
  <c r="C51" i="44"/>
  <c r="C24" i="44" s="1"/>
  <c r="C50" i="44"/>
  <c r="C23" i="44" s="1"/>
  <c r="C48" i="44"/>
  <c r="C21" i="44" s="1"/>
  <c r="C46" i="44"/>
  <c r="C19" i="44" s="1"/>
  <c r="C45" i="44"/>
  <c r="C18" i="44" s="1"/>
  <c r="C43" i="44"/>
  <c r="C16" i="44" s="1"/>
  <c r="C42" i="44"/>
  <c r="C15" i="44" s="1"/>
  <c r="C40" i="44"/>
  <c r="C38" i="44"/>
  <c r="C37" i="44"/>
  <c r="C35" i="43"/>
  <c r="C36" i="43"/>
  <c r="C38" i="43"/>
  <c r="C40" i="43"/>
  <c r="C41" i="43"/>
  <c r="C43" i="43"/>
  <c r="C16" i="43" s="1"/>
  <c r="C45" i="43"/>
  <c r="C18" i="43" s="1"/>
  <c r="C47" i="43"/>
  <c r="C20" i="43" s="1"/>
  <c r="C48" i="43"/>
  <c r="C21" i="43" s="1"/>
  <c r="C50" i="43"/>
  <c r="C23" i="43" s="1"/>
  <c r="C51" i="43"/>
  <c r="C24" i="43" s="1"/>
  <c r="C52" i="43"/>
  <c r="C25" i="43" s="1"/>
  <c r="C53" i="43"/>
  <c r="C26" i="43" s="1"/>
  <c r="C49" i="40"/>
  <c r="C22" i="40" s="1"/>
  <c r="D32" i="40"/>
  <c r="D33" i="40"/>
  <c r="C33" i="40" s="1"/>
  <c r="D34" i="40"/>
  <c r="C34" i="40" s="1"/>
  <c r="D35" i="40"/>
  <c r="C35" i="40" s="1"/>
  <c r="D36" i="40"/>
  <c r="C36" i="40" s="1"/>
  <c r="D38" i="40"/>
  <c r="C38" i="40" s="1"/>
  <c r="D39" i="40"/>
  <c r="C39" i="40" s="1"/>
  <c r="D40" i="40"/>
  <c r="C40" i="40" s="1"/>
  <c r="D41" i="40"/>
  <c r="C41" i="40" s="1"/>
  <c r="D42" i="40"/>
  <c r="C42" i="40" s="1"/>
  <c r="C15" i="40" s="1"/>
  <c r="D43" i="40"/>
  <c r="C43" i="40" s="1"/>
  <c r="C16" i="40" s="1"/>
  <c r="D44" i="40"/>
  <c r="C44" i="40" s="1"/>
  <c r="C17" i="40" s="1"/>
  <c r="D45" i="40"/>
  <c r="C45" i="40" s="1"/>
  <c r="C18" i="40" s="1"/>
  <c r="D46" i="40"/>
  <c r="C46" i="40" s="1"/>
  <c r="C19" i="40" s="1"/>
  <c r="D47" i="40"/>
  <c r="C47" i="40" s="1"/>
  <c r="C20" i="40" s="1"/>
  <c r="D48" i="40"/>
  <c r="C48" i="40" s="1"/>
  <c r="C21" i="40" s="1"/>
  <c r="D49" i="40"/>
  <c r="D50" i="40"/>
  <c r="C50" i="40" s="1"/>
  <c r="C23" i="40" s="1"/>
  <c r="D51" i="40"/>
  <c r="C51" i="40" s="1"/>
  <c r="C24" i="40" s="1"/>
  <c r="D52" i="40"/>
  <c r="C52" i="40" s="1"/>
  <c r="C25" i="40" s="1"/>
  <c r="D53" i="40"/>
  <c r="C53" i="40" s="1"/>
  <c r="C26" i="40" s="1"/>
  <c r="D54" i="40"/>
  <c r="C54" i="40" s="1"/>
  <c r="C27" i="40" s="1"/>
  <c r="D37" i="40"/>
  <c r="C37" i="40" s="1"/>
  <c r="C44" i="37"/>
  <c r="C17" i="37" s="1"/>
  <c r="C40" i="37"/>
  <c r="C13" i="37" s="1"/>
  <c r="C38" i="37"/>
  <c r="C11" i="37" s="1"/>
  <c r="C36" i="37"/>
  <c r="C9" i="37" s="1"/>
  <c r="C35" i="37"/>
  <c r="C8" i="37" s="1"/>
  <c r="C33" i="37"/>
  <c r="C6" i="37" s="1"/>
  <c r="C32" i="37"/>
  <c r="C19" i="37"/>
  <c r="C18" i="37"/>
  <c r="E6" i="37"/>
  <c r="E7" i="37"/>
  <c r="E8" i="37"/>
  <c r="E9" i="37"/>
  <c r="E10" i="37"/>
  <c r="E11" i="37"/>
  <c r="E12" i="37"/>
  <c r="E13" i="37"/>
  <c r="E14" i="37"/>
  <c r="E15" i="37"/>
  <c r="E16" i="37"/>
  <c r="E17" i="37"/>
  <c r="C44" i="47"/>
  <c r="C17" i="47" s="1"/>
  <c r="C43" i="47"/>
  <c r="C16" i="47" s="1"/>
  <c r="C42" i="47"/>
  <c r="C15" i="47" s="1"/>
  <c r="C40" i="47"/>
  <c r="C13" i="47" s="1"/>
  <c r="C39" i="47"/>
  <c r="C12" i="47" s="1"/>
  <c r="C38" i="47"/>
  <c r="C11" i="47" s="1"/>
  <c r="C36" i="47"/>
  <c r="C9" i="47" s="1"/>
  <c r="C35" i="47"/>
  <c r="C8" i="47" s="1"/>
  <c r="C34" i="47"/>
  <c r="C7" i="47" s="1"/>
  <c r="C32" i="47"/>
  <c r="C5" i="47" s="1"/>
  <c r="C30" i="47"/>
  <c r="C28" i="47"/>
  <c r="C27" i="47"/>
  <c r="C19" i="47"/>
  <c r="C18" i="47"/>
  <c r="C30" i="46"/>
  <c r="C32" i="46"/>
  <c r="C5" i="46" s="1"/>
  <c r="C34" i="46"/>
  <c r="C7" i="46" s="1"/>
  <c r="C37" i="46"/>
  <c r="C10" i="46" s="1"/>
  <c r="C38" i="46"/>
  <c r="C11" i="46" s="1"/>
  <c r="C39" i="46"/>
  <c r="C12" i="46" s="1"/>
  <c r="C42" i="46"/>
  <c r="C15" i="46" s="1"/>
  <c r="C43" i="46"/>
  <c r="C16" i="46" s="1"/>
  <c r="C22" i="46"/>
  <c r="C26" i="46"/>
  <c r="C25" i="46"/>
  <c r="C24" i="46"/>
  <c r="C23" i="46"/>
  <c r="C19" i="46"/>
  <c r="C18" i="46"/>
  <c r="L10" i="23"/>
  <c r="C12" i="21"/>
  <c r="L12" i="21" s="1"/>
  <c r="C20" i="21"/>
  <c r="L20" i="21" s="1"/>
  <c r="C18" i="21"/>
  <c r="L18" i="21" s="1"/>
  <c r="C26" i="21"/>
  <c r="L26" i="21" s="1"/>
  <c r="C27" i="21"/>
  <c r="L27" i="21" s="1"/>
  <c r="C25" i="21"/>
  <c r="L25" i="21" s="1"/>
  <c r="C24" i="21"/>
  <c r="L24" i="21" s="1"/>
  <c r="C23" i="21"/>
  <c r="L23" i="21" s="1"/>
  <c r="C22" i="21"/>
  <c r="L22" i="21" s="1"/>
  <c r="C21" i="21"/>
  <c r="L21" i="21" s="1"/>
  <c r="C19" i="21"/>
  <c r="L19" i="21" s="1"/>
  <c r="C17" i="21"/>
  <c r="L17" i="21" s="1"/>
  <c r="C16" i="21"/>
  <c r="L16" i="21" s="1"/>
  <c r="C15" i="21"/>
  <c r="L15" i="21" s="1"/>
  <c r="C14" i="21"/>
  <c r="L14" i="21" s="1"/>
  <c r="C13" i="21"/>
  <c r="L13" i="21" s="1"/>
  <c r="C11" i="21"/>
  <c r="L11" i="21" s="1"/>
  <c r="C10" i="21"/>
  <c r="L10" i="21" s="1"/>
  <c r="C9" i="21"/>
  <c r="L9" i="21" s="1"/>
  <c r="C8" i="21"/>
  <c r="L8" i="21" s="1"/>
  <c r="C7" i="21"/>
  <c r="L7" i="21" s="1"/>
  <c r="C6" i="21"/>
  <c r="L6" i="21" s="1"/>
  <c r="C5" i="21"/>
  <c r="L5" i="21" s="1"/>
  <c r="D5" i="5"/>
  <c r="D6" i="5"/>
  <c r="D7" i="5"/>
  <c r="D8" i="5"/>
  <c r="D9" i="5"/>
  <c r="D10" i="5"/>
  <c r="D11" i="5"/>
  <c r="M11" i="5" s="1"/>
  <c r="D12" i="5"/>
  <c r="D13" i="5"/>
  <c r="D14" i="5"/>
  <c r="D15" i="5"/>
  <c r="D16" i="5"/>
  <c r="D17" i="5"/>
  <c r="D18" i="5"/>
  <c r="D19" i="5"/>
  <c r="M19" i="5" s="1"/>
  <c r="D20" i="5"/>
  <c r="D21" i="5"/>
  <c r="D22" i="5"/>
  <c r="D23" i="5"/>
  <c r="D24" i="5"/>
  <c r="D25" i="5"/>
  <c r="D26" i="5"/>
  <c r="D27" i="5"/>
  <c r="M27" i="5" s="1"/>
  <c r="J47" i="56"/>
  <c r="G47" i="56"/>
  <c r="C47" i="56"/>
  <c r="B9" i="24" l="1"/>
  <c r="M9" i="24" s="1"/>
  <c r="B8" i="24"/>
  <c r="M8" i="24" s="1"/>
  <c r="C25" i="5"/>
  <c r="L25" i="5" s="1"/>
  <c r="M25" i="5"/>
  <c r="C9" i="5"/>
  <c r="L9" i="5" s="1"/>
  <c r="M9" i="5"/>
  <c r="C24" i="5"/>
  <c r="L24" i="5" s="1"/>
  <c r="M24" i="5"/>
  <c r="C16" i="5"/>
  <c r="L16" i="5" s="1"/>
  <c r="M16" i="5"/>
  <c r="C8" i="5"/>
  <c r="L8" i="5" s="1"/>
  <c r="M8" i="5"/>
  <c r="C15" i="5"/>
  <c r="L15" i="5" s="1"/>
  <c r="M15" i="5"/>
  <c r="C22" i="5"/>
  <c r="L22" i="5" s="1"/>
  <c r="M22" i="5"/>
  <c r="C14" i="5"/>
  <c r="L14" i="5" s="1"/>
  <c r="M14" i="5"/>
  <c r="C6" i="5"/>
  <c r="L6" i="5" s="1"/>
  <c r="M6" i="5"/>
  <c r="C21" i="5"/>
  <c r="L21" i="5" s="1"/>
  <c r="M21" i="5"/>
  <c r="C13" i="5"/>
  <c r="L13" i="5" s="1"/>
  <c r="M13" i="5"/>
  <c r="C5" i="5"/>
  <c r="L5" i="5" s="1"/>
  <c r="M5" i="5"/>
  <c r="C23" i="5"/>
  <c r="L23" i="5" s="1"/>
  <c r="M23" i="5"/>
  <c r="C7" i="5"/>
  <c r="L7" i="5" s="1"/>
  <c r="M7" i="5"/>
  <c r="C20" i="5"/>
  <c r="L20" i="5" s="1"/>
  <c r="M20" i="5"/>
  <c r="C12" i="5"/>
  <c r="L12" i="5" s="1"/>
  <c r="M12" i="5"/>
  <c r="C26" i="5"/>
  <c r="L26" i="5" s="1"/>
  <c r="M26" i="5"/>
  <c r="C10" i="5"/>
  <c r="L10" i="5" s="1"/>
  <c r="M10" i="5"/>
  <c r="C18" i="5"/>
  <c r="L18" i="5" s="1"/>
  <c r="M18" i="5"/>
  <c r="C17" i="5"/>
  <c r="L17" i="5" s="1"/>
  <c r="M17" i="5"/>
  <c r="C14" i="33"/>
  <c r="L14" i="33" s="1"/>
  <c r="C16" i="33"/>
  <c r="L16" i="33" s="1"/>
  <c r="C15" i="33"/>
  <c r="L15" i="33" s="1"/>
  <c r="C27" i="5"/>
  <c r="L27" i="5" s="1"/>
  <c r="C19" i="5"/>
  <c r="L19" i="5" s="1"/>
  <c r="C11" i="5"/>
  <c r="L11" i="5" s="1"/>
  <c r="C25" i="38"/>
  <c r="C17" i="38"/>
  <c r="C48" i="38"/>
  <c r="C21" i="38" s="1"/>
  <c r="C47" i="38"/>
  <c r="C20" i="38" s="1"/>
  <c r="C13" i="33"/>
  <c r="L13" i="33" s="1"/>
  <c r="C24" i="38"/>
  <c r="C16" i="38"/>
  <c r="B47" i="56"/>
  <c r="B66" i="55"/>
  <c r="Q391" i="55"/>
  <c r="Q392" i="55"/>
  <c r="Q393" i="55"/>
  <c r="N391" i="55"/>
  <c r="N392" i="55"/>
  <c r="N393" i="55"/>
  <c r="J391" i="55"/>
  <c r="J392" i="55"/>
  <c r="J393" i="55"/>
  <c r="D394" i="55"/>
  <c r="E394" i="55"/>
  <c r="F394" i="55"/>
  <c r="G394" i="55"/>
  <c r="H394" i="55"/>
  <c r="K394" i="55"/>
  <c r="L394" i="55"/>
  <c r="E48" i="56" s="1"/>
  <c r="M394" i="55"/>
  <c r="F48" i="56" s="1"/>
  <c r="O394" i="55"/>
  <c r="P394" i="55"/>
  <c r="I48" i="56" s="1"/>
  <c r="R394" i="55"/>
  <c r="K48" i="56" s="1"/>
  <c r="S394" i="55"/>
  <c r="L48" i="56" s="1"/>
  <c r="D395" i="55"/>
  <c r="E395" i="55"/>
  <c r="F395" i="55"/>
  <c r="G395" i="55"/>
  <c r="H395" i="55"/>
  <c r="K395" i="55"/>
  <c r="L395" i="55"/>
  <c r="E49" i="56" s="1"/>
  <c r="M395" i="55"/>
  <c r="F49" i="56" s="1"/>
  <c r="O395" i="55"/>
  <c r="P395" i="55"/>
  <c r="I49" i="56" s="1"/>
  <c r="R395" i="55"/>
  <c r="K49" i="56" s="1"/>
  <c r="S395" i="55"/>
  <c r="L49" i="56" s="1"/>
  <c r="D396" i="55"/>
  <c r="E396" i="55"/>
  <c r="F396" i="55"/>
  <c r="G396" i="55"/>
  <c r="H396" i="55"/>
  <c r="K396" i="55"/>
  <c r="L396" i="55"/>
  <c r="E50" i="56" s="1"/>
  <c r="M396" i="55"/>
  <c r="F50" i="56" s="1"/>
  <c r="O396" i="55"/>
  <c r="P396" i="55"/>
  <c r="I50" i="56" s="1"/>
  <c r="R396" i="55"/>
  <c r="K50" i="56" s="1"/>
  <c r="S396" i="55"/>
  <c r="L50" i="56" s="1"/>
  <c r="D397" i="55"/>
  <c r="E397" i="55"/>
  <c r="F397" i="55"/>
  <c r="G397" i="55"/>
  <c r="H397" i="55"/>
  <c r="K397" i="55"/>
  <c r="D51" i="56" s="1"/>
  <c r="L397" i="55"/>
  <c r="E51" i="56" s="1"/>
  <c r="M397" i="55"/>
  <c r="O397" i="55"/>
  <c r="P397" i="55"/>
  <c r="I51" i="56" s="1"/>
  <c r="R397" i="55"/>
  <c r="K51" i="56" s="1"/>
  <c r="S397" i="55"/>
  <c r="L51" i="56" s="1"/>
  <c r="D398" i="55"/>
  <c r="E398" i="55"/>
  <c r="F398" i="55"/>
  <c r="G398" i="55"/>
  <c r="H398" i="55"/>
  <c r="K398" i="55"/>
  <c r="L398" i="55"/>
  <c r="E52" i="56" s="1"/>
  <c r="M398" i="55"/>
  <c r="F52" i="56" s="1"/>
  <c r="O398" i="55"/>
  <c r="P398" i="55"/>
  <c r="I52" i="56" s="1"/>
  <c r="R398" i="55"/>
  <c r="S398" i="55"/>
  <c r="L52" i="56" s="1"/>
  <c r="D399" i="55"/>
  <c r="E399" i="55"/>
  <c r="F399" i="55"/>
  <c r="G399" i="55"/>
  <c r="H399" i="55"/>
  <c r="K399" i="55"/>
  <c r="L399" i="55"/>
  <c r="E53" i="56" s="1"/>
  <c r="M399" i="55"/>
  <c r="F53" i="56" s="1"/>
  <c r="O399" i="55"/>
  <c r="P399" i="55"/>
  <c r="I53" i="56" s="1"/>
  <c r="R399" i="55"/>
  <c r="U399" i="55" s="1"/>
  <c r="S399" i="55"/>
  <c r="L53" i="56" s="1"/>
  <c r="D400" i="55"/>
  <c r="E400" i="55"/>
  <c r="F400" i="55"/>
  <c r="G400" i="55"/>
  <c r="H400" i="55"/>
  <c r="K400" i="55"/>
  <c r="L400" i="55"/>
  <c r="E54" i="56" s="1"/>
  <c r="M400" i="55"/>
  <c r="F54" i="56" s="1"/>
  <c r="O400" i="55"/>
  <c r="P400" i="55"/>
  <c r="I54" i="56" s="1"/>
  <c r="R400" i="55"/>
  <c r="S400" i="55"/>
  <c r="L54" i="56" s="1"/>
  <c r="D401" i="55"/>
  <c r="E401" i="55"/>
  <c r="F401" i="55"/>
  <c r="G401" i="55"/>
  <c r="H401" i="55"/>
  <c r="K401" i="55"/>
  <c r="L401" i="55"/>
  <c r="E55" i="56" s="1"/>
  <c r="M401" i="55"/>
  <c r="F55" i="56" s="1"/>
  <c r="O401" i="55"/>
  <c r="H55" i="56" s="1"/>
  <c r="P401" i="55"/>
  <c r="R401" i="55"/>
  <c r="K55" i="56" s="1"/>
  <c r="S401" i="55"/>
  <c r="L55" i="56" s="1"/>
  <c r="D402" i="55"/>
  <c r="E402" i="55"/>
  <c r="F402" i="55"/>
  <c r="G402" i="55"/>
  <c r="H402" i="55"/>
  <c r="K402" i="55"/>
  <c r="L402" i="55"/>
  <c r="E56" i="56" s="1"/>
  <c r="M402" i="55"/>
  <c r="F56" i="56" s="1"/>
  <c r="O402" i="55"/>
  <c r="P402" i="55"/>
  <c r="I56" i="56" s="1"/>
  <c r="R402" i="55"/>
  <c r="K56" i="56" s="1"/>
  <c r="S402" i="55"/>
  <c r="L56" i="56" s="1"/>
  <c r="D403" i="55"/>
  <c r="E403" i="55"/>
  <c r="F403" i="55"/>
  <c r="G403" i="55"/>
  <c r="H403" i="55"/>
  <c r="K403" i="55"/>
  <c r="L403" i="55"/>
  <c r="E57" i="56" s="1"/>
  <c r="M403" i="55"/>
  <c r="F57" i="56" s="1"/>
  <c r="O403" i="55"/>
  <c r="P403" i="55"/>
  <c r="I57" i="56" s="1"/>
  <c r="R403" i="55"/>
  <c r="K57" i="56" s="1"/>
  <c r="S403" i="55"/>
  <c r="L57" i="56" s="1"/>
  <c r="D404" i="55"/>
  <c r="E404" i="55"/>
  <c r="F404" i="55"/>
  <c r="G404" i="55"/>
  <c r="H404" i="55"/>
  <c r="K404" i="55"/>
  <c r="L404" i="55"/>
  <c r="E58" i="56" s="1"/>
  <c r="M404" i="55"/>
  <c r="F58" i="56" s="1"/>
  <c r="O404" i="55"/>
  <c r="P404" i="55"/>
  <c r="I58" i="56" s="1"/>
  <c r="R404" i="55"/>
  <c r="K58" i="56" s="1"/>
  <c r="S404" i="55"/>
  <c r="L58" i="56" s="1"/>
  <c r="D405" i="55"/>
  <c r="E405" i="55"/>
  <c r="F405" i="55"/>
  <c r="G405" i="55"/>
  <c r="H405" i="55"/>
  <c r="K405" i="55"/>
  <c r="L405" i="55"/>
  <c r="E59" i="56" s="1"/>
  <c r="M405" i="55"/>
  <c r="F59" i="56" s="1"/>
  <c r="O405" i="55"/>
  <c r="P405" i="55"/>
  <c r="I59" i="56" s="1"/>
  <c r="R405" i="55"/>
  <c r="K59" i="56" s="1"/>
  <c r="S405" i="55"/>
  <c r="L59" i="56" s="1"/>
  <c r="D406" i="55"/>
  <c r="E406" i="55"/>
  <c r="F406" i="55"/>
  <c r="G406" i="55"/>
  <c r="H406" i="55"/>
  <c r="K406" i="55"/>
  <c r="L406" i="55"/>
  <c r="E60" i="56" s="1"/>
  <c r="M406" i="55"/>
  <c r="F60" i="56" s="1"/>
  <c r="O406" i="55"/>
  <c r="P406" i="55"/>
  <c r="I60" i="56" s="1"/>
  <c r="R406" i="55"/>
  <c r="S406" i="55"/>
  <c r="L60" i="56" s="1"/>
  <c r="D407" i="55"/>
  <c r="E407" i="55"/>
  <c r="F407" i="55"/>
  <c r="G407" i="55"/>
  <c r="H407" i="55"/>
  <c r="K407" i="55"/>
  <c r="L407" i="55"/>
  <c r="E61" i="56" s="1"/>
  <c r="M407" i="55"/>
  <c r="F61" i="56" s="1"/>
  <c r="O407" i="55"/>
  <c r="P407" i="55"/>
  <c r="I61" i="56" s="1"/>
  <c r="R407" i="55"/>
  <c r="U407" i="55" s="1"/>
  <c r="S407" i="55"/>
  <c r="L61" i="56" s="1"/>
  <c r="D408" i="55"/>
  <c r="E408" i="55"/>
  <c r="F408" i="55"/>
  <c r="G408" i="55"/>
  <c r="H408" i="55"/>
  <c r="K408" i="55"/>
  <c r="L408" i="55"/>
  <c r="E62" i="56" s="1"/>
  <c r="M408" i="55"/>
  <c r="F62" i="56" s="1"/>
  <c r="O408" i="55"/>
  <c r="P408" i="55"/>
  <c r="I62" i="56" s="1"/>
  <c r="R408" i="55"/>
  <c r="S408" i="55"/>
  <c r="L62" i="56" s="1"/>
  <c r="D409" i="55"/>
  <c r="E409" i="55"/>
  <c r="F409" i="55"/>
  <c r="G409" i="55"/>
  <c r="H409" i="55"/>
  <c r="K409" i="55"/>
  <c r="L409" i="55"/>
  <c r="E63" i="56" s="1"/>
  <c r="M409" i="55"/>
  <c r="F63" i="56" s="1"/>
  <c r="O409" i="55"/>
  <c r="H63" i="56" s="1"/>
  <c r="P409" i="55"/>
  <c r="R409" i="55"/>
  <c r="K63" i="56" s="1"/>
  <c r="S409" i="55"/>
  <c r="L63" i="56" s="1"/>
  <c r="D410" i="55"/>
  <c r="E410" i="55"/>
  <c r="F410" i="55"/>
  <c r="G410" i="55"/>
  <c r="H410" i="55"/>
  <c r="K410" i="55"/>
  <c r="L410" i="55"/>
  <c r="E64" i="56" s="1"/>
  <c r="M410" i="55"/>
  <c r="F64" i="56" s="1"/>
  <c r="O410" i="55"/>
  <c r="P410" i="55"/>
  <c r="I64" i="56" s="1"/>
  <c r="R410" i="55"/>
  <c r="K64" i="56" s="1"/>
  <c r="S410" i="55"/>
  <c r="L64" i="56" s="1"/>
  <c r="D411" i="55"/>
  <c r="D429" i="55" s="1"/>
  <c r="E411" i="55"/>
  <c r="E429" i="55" s="1"/>
  <c r="F411" i="55"/>
  <c r="F429" i="55" s="1"/>
  <c r="G411" i="55"/>
  <c r="G429" i="55" s="1"/>
  <c r="H411" i="55"/>
  <c r="H429" i="55" s="1"/>
  <c r="K411" i="55"/>
  <c r="K429" i="55" s="1"/>
  <c r="D83" i="56" s="1"/>
  <c r="L411" i="55"/>
  <c r="E65" i="56" s="1"/>
  <c r="M411" i="55"/>
  <c r="F65" i="56" s="1"/>
  <c r="O411" i="55"/>
  <c r="P411" i="55"/>
  <c r="I65" i="56" s="1"/>
  <c r="R411" i="55"/>
  <c r="K65" i="56" s="1"/>
  <c r="S411" i="55"/>
  <c r="L65" i="56" s="1"/>
  <c r="D412" i="55"/>
  <c r="D430" i="55" s="1"/>
  <c r="E412" i="55"/>
  <c r="E430" i="55" s="1"/>
  <c r="F412" i="55"/>
  <c r="F430" i="55" s="1"/>
  <c r="G412" i="55"/>
  <c r="G430" i="55" s="1"/>
  <c r="H412" i="55"/>
  <c r="H430" i="55" s="1"/>
  <c r="K412" i="55"/>
  <c r="K430" i="55" s="1"/>
  <c r="D84" i="56" s="1"/>
  <c r="L412" i="55"/>
  <c r="E66" i="56" s="1"/>
  <c r="M412" i="55"/>
  <c r="F66" i="56" s="1"/>
  <c r="O412" i="55"/>
  <c r="O430" i="55" s="1"/>
  <c r="H84" i="56" s="1"/>
  <c r="P412" i="55"/>
  <c r="I66" i="56" s="1"/>
  <c r="R412" i="55"/>
  <c r="K66" i="56" s="1"/>
  <c r="S412" i="55"/>
  <c r="L66" i="56" s="1"/>
  <c r="D413" i="55"/>
  <c r="D431" i="55" s="1"/>
  <c r="E413" i="55"/>
  <c r="E431" i="55" s="1"/>
  <c r="F413" i="55"/>
  <c r="F431" i="55" s="1"/>
  <c r="G413" i="55"/>
  <c r="G431" i="55" s="1"/>
  <c r="H413" i="55"/>
  <c r="H431" i="55" s="1"/>
  <c r="K413" i="55"/>
  <c r="K431" i="55" s="1"/>
  <c r="D85" i="56" s="1"/>
  <c r="L413" i="55"/>
  <c r="E67" i="56" s="1"/>
  <c r="M413" i="55"/>
  <c r="F67" i="56" s="1"/>
  <c r="O413" i="55"/>
  <c r="P413" i="55"/>
  <c r="I67" i="56" s="1"/>
  <c r="R413" i="55"/>
  <c r="K67" i="56" s="1"/>
  <c r="S413" i="55"/>
  <c r="L67" i="56" s="1"/>
  <c r="D414" i="55"/>
  <c r="D432" i="55" s="1"/>
  <c r="E414" i="55"/>
  <c r="E432" i="55" s="1"/>
  <c r="F414" i="55"/>
  <c r="F432" i="55" s="1"/>
  <c r="G414" i="55"/>
  <c r="G432" i="55" s="1"/>
  <c r="H414" i="55"/>
  <c r="H432" i="55" s="1"/>
  <c r="K414" i="55"/>
  <c r="K432" i="55" s="1"/>
  <c r="D86" i="56" s="1"/>
  <c r="L414" i="55"/>
  <c r="E68" i="56" s="1"/>
  <c r="M414" i="55"/>
  <c r="F68" i="56" s="1"/>
  <c r="O414" i="55"/>
  <c r="O432" i="55" s="1"/>
  <c r="H86" i="56" s="1"/>
  <c r="P414" i="55"/>
  <c r="I68" i="56" s="1"/>
  <c r="R414" i="55"/>
  <c r="R432" i="55" s="1"/>
  <c r="K86" i="56" s="1"/>
  <c r="S414" i="55"/>
  <c r="L68" i="56" s="1"/>
  <c r="D415" i="55"/>
  <c r="D433" i="55" s="1"/>
  <c r="E415" i="55"/>
  <c r="E433" i="55" s="1"/>
  <c r="F415" i="55"/>
  <c r="F433" i="55" s="1"/>
  <c r="G415" i="55"/>
  <c r="G433" i="55" s="1"/>
  <c r="H415" i="55"/>
  <c r="H433" i="55" s="1"/>
  <c r="K415" i="55"/>
  <c r="K433" i="55" s="1"/>
  <c r="D87" i="56" s="1"/>
  <c r="L415" i="55"/>
  <c r="E69" i="56" s="1"/>
  <c r="M415" i="55"/>
  <c r="F69" i="56" s="1"/>
  <c r="O415" i="55"/>
  <c r="P415" i="55"/>
  <c r="I69" i="56" s="1"/>
  <c r="R415" i="55"/>
  <c r="R433" i="55" s="1"/>
  <c r="K87" i="56" s="1"/>
  <c r="S415" i="55"/>
  <c r="L69" i="56" s="1"/>
  <c r="D416" i="55"/>
  <c r="D434" i="55" s="1"/>
  <c r="E416" i="55"/>
  <c r="E434" i="55" s="1"/>
  <c r="F416" i="55"/>
  <c r="F434" i="55" s="1"/>
  <c r="G416" i="55"/>
  <c r="G434" i="55" s="1"/>
  <c r="H416" i="55"/>
  <c r="H434" i="55" s="1"/>
  <c r="K416" i="55"/>
  <c r="K434" i="55" s="1"/>
  <c r="D88" i="56" s="1"/>
  <c r="L416" i="55"/>
  <c r="E70" i="56" s="1"/>
  <c r="M416" i="55"/>
  <c r="F70" i="56" s="1"/>
  <c r="O416" i="55"/>
  <c r="O434" i="55" s="1"/>
  <c r="H88" i="56" s="1"/>
  <c r="P416" i="55"/>
  <c r="I70" i="56" s="1"/>
  <c r="R416" i="55"/>
  <c r="R434" i="55" s="1"/>
  <c r="K88" i="56" s="1"/>
  <c r="S416" i="55"/>
  <c r="L70" i="56" s="1"/>
  <c r="D417" i="55"/>
  <c r="D435" i="55" s="1"/>
  <c r="E417" i="55"/>
  <c r="E435" i="55" s="1"/>
  <c r="F417" i="55"/>
  <c r="F435" i="55" s="1"/>
  <c r="G417" i="55"/>
  <c r="G435" i="55" s="1"/>
  <c r="H417" i="55"/>
  <c r="H435" i="55" s="1"/>
  <c r="K417" i="55"/>
  <c r="K435" i="55" s="1"/>
  <c r="D89" i="56" s="1"/>
  <c r="L417" i="55"/>
  <c r="E71" i="56" s="1"/>
  <c r="M417" i="55"/>
  <c r="F71" i="56" s="1"/>
  <c r="O417" i="55"/>
  <c r="H71" i="56" s="1"/>
  <c r="P417" i="55"/>
  <c r="P435" i="55" s="1"/>
  <c r="I89" i="56" s="1"/>
  <c r="R417" i="55"/>
  <c r="K71" i="56" s="1"/>
  <c r="S417" i="55"/>
  <c r="L71" i="56" s="1"/>
  <c r="D418" i="55"/>
  <c r="D436" i="55" s="1"/>
  <c r="E418" i="55"/>
  <c r="E436" i="55" s="1"/>
  <c r="F418" i="55"/>
  <c r="F436" i="55" s="1"/>
  <c r="G418" i="55"/>
  <c r="G436" i="55" s="1"/>
  <c r="H418" i="55"/>
  <c r="H436" i="55" s="1"/>
  <c r="K418" i="55"/>
  <c r="K436" i="55" s="1"/>
  <c r="D90" i="56" s="1"/>
  <c r="L418" i="55"/>
  <c r="E72" i="56" s="1"/>
  <c r="M418" i="55"/>
  <c r="F72" i="56" s="1"/>
  <c r="O418" i="55"/>
  <c r="O436" i="55" s="1"/>
  <c r="H90" i="56" s="1"/>
  <c r="P418" i="55"/>
  <c r="I72" i="56" s="1"/>
  <c r="R418" i="55"/>
  <c r="K72" i="56" s="1"/>
  <c r="S418" i="55"/>
  <c r="L72" i="56" s="1"/>
  <c r="D419" i="55"/>
  <c r="D437" i="55" s="1"/>
  <c r="E419" i="55"/>
  <c r="E437" i="55" s="1"/>
  <c r="F419" i="55"/>
  <c r="F437" i="55" s="1"/>
  <c r="G419" i="55"/>
  <c r="G437" i="55" s="1"/>
  <c r="H419" i="55"/>
  <c r="H437" i="55" s="1"/>
  <c r="K419" i="55"/>
  <c r="K437" i="55" s="1"/>
  <c r="D91" i="56" s="1"/>
  <c r="L419" i="55"/>
  <c r="E73" i="56" s="1"/>
  <c r="M419" i="55"/>
  <c r="F73" i="56" s="1"/>
  <c r="O419" i="55"/>
  <c r="P419" i="55"/>
  <c r="I73" i="56" s="1"/>
  <c r="R419" i="55"/>
  <c r="K73" i="56" s="1"/>
  <c r="S419" i="55"/>
  <c r="L73" i="56" s="1"/>
  <c r="D420" i="55"/>
  <c r="D438" i="55" s="1"/>
  <c r="E420" i="55"/>
  <c r="E438" i="55" s="1"/>
  <c r="F420" i="55"/>
  <c r="F438" i="55" s="1"/>
  <c r="G420" i="55"/>
  <c r="G438" i="55" s="1"/>
  <c r="H420" i="55"/>
  <c r="H438" i="55" s="1"/>
  <c r="K420" i="55"/>
  <c r="K438" i="55" s="1"/>
  <c r="D92" i="56" s="1"/>
  <c r="L420" i="55"/>
  <c r="E74" i="56" s="1"/>
  <c r="M420" i="55"/>
  <c r="F74" i="56" s="1"/>
  <c r="O420" i="55"/>
  <c r="O438" i="55" s="1"/>
  <c r="H92" i="56" s="1"/>
  <c r="P420" i="55"/>
  <c r="I74" i="56" s="1"/>
  <c r="R420" i="55"/>
  <c r="K74" i="56" s="1"/>
  <c r="S420" i="55"/>
  <c r="L74" i="56" s="1"/>
  <c r="D421" i="55"/>
  <c r="D439" i="55" s="1"/>
  <c r="E421" i="55"/>
  <c r="E439" i="55" s="1"/>
  <c r="F421" i="55"/>
  <c r="F439" i="55" s="1"/>
  <c r="G421" i="55"/>
  <c r="G439" i="55" s="1"/>
  <c r="H421" i="55"/>
  <c r="H439" i="55" s="1"/>
  <c r="K421" i="55"/>
  <c r="K439" i="55" s="1"/>
  <c r="D93" i="56" s="1"/>
  <c r="L421" i="55"/>
  <c r="E75" i="56" s="1"/>
  <c r="M421" i="55"/>
  <c r="F75" i="56" s="1"/>
  <c r="O421" i="55"/>
  <c r="P421" i="55"/>
  <c r="I75" i="56" s="1"/>
  <c r="R421" i="55"/>
  <c r="K75" i="56" s="1"/>
  <c r="S421" i="55"/>
  <c r="L75" i="56" s="1"/>
  <c r="D422" i="55"/>
  <c r="D440" i="55" s="1"/>
  <c r="E422" i="55"/>
  <c r="E440" i="55" s="1"/>
  <c r="F422" i="55"/>
  <c r="F440" i="55" s="1"/>
  <c r="G422" i="55"/>
  <c r="G440" i="55" s="1"/>
  <c r="H422" i="55"/>
  <c r="H440" i="55" s="1"/>
  <c r="K422" i="55"/>
  <c r="K440" i="55" s="1"/>
  <c r="D94" i="56" s="1"/>
  <c r="L422" i="55"/>
  <c r="E76" i="56" s="1"/>
  <c r="M422" i="55"/>
  <c r="F76" i="56" s="1"/>
  <c r="O422" i="55"/>
  <c r="O440" i="55" s="1"/>
  <c r="H94" i="56" s="1"/>
  <c r="P422" i="55"/>
  <c r="I76" i="56" s="1"/>
  <c r="R422" i="55"/>
  <c r="R440" i="55" s="1"/>
  <c r="K94" i="56" s="1"/>
  <c r="S422" i="55"/>
  <c r="L76" i="56" s="1"/>
  <c r="D423" i="55"/>
  <c r="D441" i="55" s="1"/>
  <c r="E423" i="55"/>
  <c r="E441" i="55" s="1"/>
  <c r="F423" i="55"/>
  <c r="F441" i="55" s="1"/>
  <c r="G423" i="55"/>
  <c r="G441" i="55" s="1"/>
  <c r="H423" i="55"/>
  <c r="H441" i="55" s="1"/>
  <c r="K423" i="55"/>
  <c r="K441" i="55" s="1"/>
  <c r="D95" i="56" s="1"/>
  <c r="L423" i="55"/>
  <c r="E77" i="56" s="1"/>
  <c r="M423" i="55"/>
  <c r="F77" i="56" s="1"/>
  <c r="O423" i="55"/>
  <c r="P423" i="55"/>
  <c r="I77" i="56" s="1"/>
  <c r="R423" i="55"/>
  <c r="R441" i="55" s="1"/>
  <c r="K95" i="56" s="1"/>
  <c r="S423" i="55"/>
  <c r="L77" i="56" s="1"/>
  <c r="D424" i="55"/>
  <c r="D442" i="55" s="1"/>
  <c r="E424" i="55"/>
  <c r="E442" i="55" s="1"/>
  <c r="F424" i="55"/>
  <c r="F442" i="55" s="1"/>
  <c r="G424" i="55"/>
  <c r="G442" i="55" s="1"/>
  <c r="H424" i="55"/>
  <c r="H442" i="55" s="1"/>
  <c r="K424" i="55"/>
  <c r="K442" i="55" s="1"/>
  <c r="D96" i="56" s="1"/>
  <c r="L424" i="55"/>
  <c r="E78" i="56" s="1"/>
  <c r="M424" i="55"/>
  <c r="F78" i="56" s="1"/>
  <c r="O424" i="55"/>
  <c r="O442" i="55" s="1"/>
  <c r="H96" i="56" s="1"/>
  <c r="P424" i="55"/>
  <c r="I78" i="56" s="1"/>
  <c r="R424" i="55"/>
  <c r="R442" i="55" s="1"/>
  <c r="K96" i="56" s="1"/>
  <c r="S424" i="55"/>
  <c r="L78" i="56" s="1"/>
  <c r="D425" i="55"/>
  <c r="D443" i="55" s="1"/>
  <c r="E425" i="55"/>
  <c r="E443" i="55" s="1"/>
  <c r="F425" i="55"/>
  <c r="F443" i="55" s="1"/>
  <c r="G425" i="55"/>
  <c r="G443" i="55" s="1"/>
  <c r="H425" i="55"/>
  <c r="H443" i="55" s="1"/>
  <c r="K425" i="55"/>
  <c r="K443" i="55" s="1"/>
  <c r="D97" i="56" s="1"/>
  <c r="L425" i="55"/>
  <c r="E79" i="56" s="1"/>
  <c r="M425" i="55"/>
  <c r="F79" i="56" s="1"/>
  <c r="O425" i="55"/>
  <c r="H79" i="56" s="1"/>
  <c r="P425" i="55"/>
  <c r="P443" i="55" s="1"/>
  <c r="I97" i="56" s="1"/>
  <c r="R425" i="55"/>
  <c r="K79" i="56" s="1"/>
  <c r="S425" i="55"/>
  <c r="L79" i="56" s="1"/>
  <c r="C425" i="55"/>
  <c r="C443" i="55" s="1"/>
  <c r="C424" i="55"/>
  <c r="C442" i="55" s="1"/>
  <c r="C423" i="55"/>
  <c r="C441" i="55" s="1"/>
  <c r="C422" i="55"/>
  <c r="C440" i="55" s="1"/>
  <c r="C421" i="55"/>
  <c r="C439" i="55" s="1"/>
  <c r="C420" i="55"/>
  <c r="C438" i="55" s="1"/>
  <c r="C419" i="55"/>
  <c r="C437" i="55" s="1"/>
  <c r="C418" i="55"/>
  <c r="C417" i="55"/>
  <c r="C435" i="55" s="1"/>
  <c r="C416" i="55"/>
  <c r="C434" i="55" s="1"/>
  <c r="C411" i="55"/>
  <c r="C429" i="55" s="1"/>
  <c r="C397" i="55"/>
  <c r="C398" i="55"/>
  <c r="C399" i="55"/>
  <c r="C400" i="55"/>
  <c r="C401" i="55"/>
  <c r="C402" i="55"/>
  <c r="C403" i="55"/>
  <c r="C404" i="55"/>
  <c r="C405" i="55"/>
  <c r="C406" i="55"/>
  <c r="C407" i="55"/>
  <c r="C408" i="55"/>
  <c r="C409" i="55"/>
  <c r="C410" i="55"/>
  <c r="C412" i="55"/>
  <c r="B412" i="55" s="1"/>
  <c r="C413" i="55"/>
  <c r="C431" i="55" s="1"/>
  <c r="C414" i="55"/>
  <c r="B414" i="55" s="1"/>
  <c r="C415" i="55"/>
  <c r="C433" i="55" s="1"/>
  <c r="C396" i="55"/>
  <c r="C395" i="55"/>
  <c r="C394" i="55"/>
  <c r="B401" i="55" l="1"/>
  <c r="C8" i="24"/>
  <c r="L8" i="24" s="1"/>
  <c r="S8" i="24"/>
  <c r="K8" i="24"/>
  <c r="N8" i="24"/>
  <c r="P8" i="24"/>
  <c r="Q8" i="24"/>
  <c r="R8" i="24"/>
  <c r="C9" i="24"/>
  <c r="L9" i="24" s="1"/>
  <c r="R9" i="24"/>
  <c r="K9" i="24"/>
  <c r="S9" i="24"/>
  <c r="N9" i="24"/>
  <c r="P9" i="24"/>
  <c r="Q9" i="24"/>
  <c r="B404" i="55"/>
  <c r="B422" i="55"/>
  <c r="B418" i="55"/>
  <c r="I393" i="55"/>
  <c r="B433" i="55"/>
  <c r="B410" i="55"/>
  <c r="B406" i="55"/>
  <c r="B402" i="55"/>
  <c r="B434" i="55"/>
  <c r="B440" i="55"/>
  <c r="N423" i="55"/>
  <c r="G77" i="56" s="1"/>
  <c r="E34" i="56" s="1"/>
  <c r="H77" i="56"/>
  <c r="N421" i="55"/>
  <c r="G75" i="56" s="1"/>
  <c r="E32" i="56" s="1"/>
  <c r="H75" i="56"/>
  <c r="N419" i="55"/>
  <c r="G73" i="56" s="1"/>
  <c r="E30" i="56" s="1"/>
  <c r="H73" i="56"/>
  <c r="N415" i="55"/>
  <c r="G69" i="56" s="1"/>
  <c r="E26" i="56" s="1"/>
  <c r="H69" i="56"/>
  <c r="N413" i="55"/>
  <c r="G67" i="56" s="1"/>
  <c r="E24" i="56" s="1"/>
  <c r="H67" i="56"/>
  <c r="N411" i="55"/>
  <c r="G65" i="56" s="1"/>
  <c r="E22" i="56" s="1"/>
  <c r="H65" i="56"/>
  <c r="N407" i="55"/>
  <c r="G61" i="56" s="1"/>
  <c r="E18" i="56" s="1"/>
  <c r="H61" i="56"/>
  <c r="N405" i="55"/>
  <c r="G59" i="56" s="1"/>
  <c r="E16" i="56" s="1"/>
  <c r="H59" i="56"/>
  <c r="N403" i="55"/>
  <c r="G57" i="56" s="1"/>
  <c r="E14" i="56" s="1"/>
  <c r="H57" i="56"/>
  <c r="N399" i="55"/>
  <c r="G53" i="56" s="1"/>
  <c r="E10" i="56" s="1"/>
  <c r="H53" i="56"/>
  <c r="N397" i="55"/>
  <c r="G51" i="56" s="1"/>
  <c r="E8" i="56" s="1"/>
  <c r="H51" i="56"/>
  <c r="N395" i="55"/>
  <c r="G49" i="56" s="1"/>
  <c r="E6" i="56" s="1"/>
  <c r="H49" i="56"/>
  <c r="Y415" i="55"/>
  <c r="C432" i="55"/>
  <c r="B432" i="55" s="1"/>
  <c r="L443" i="55"/>
  <c r="E97" i="56" s="1"/>
  <c r="L441" i="55"/>
  <c r="E95" i="56" s="1"/>
  <c r="L439" i="55"/>
  <c r="E93" i="56" s="1"/>
  <c r="R438" i="55"/>
  <c r="K92" i="56" s="1"/>
  <c r="L437" i="55"/>
  <c r="E91" i="56" s="1"/>
  <c r="R436" i="55"/>
  <c r="K90" i="56" s="1"/>
  <c r="L435" i="55"/>
  <c r="E89" i="56" s="1"/>
  <c r="L433" i="55"/>
  <c r="E87" i="56" s="1"/>
  <c r="L431" i="55"/>
  <c r="E85" i="56" s="1"/>
  <c r="R430" i="55"/>
  <c r="K84" i="56" s="1"/>
  <c r="L429" i="55"/>
  <c r="E83" i="56" s="1"/>
  <c r="J397" i="55"/>
  <c r="C51" i="56" s="1"/>
  <c r="C8" i="56" s="1"/>
  <c r="F51" i="56"/>
  <c r="Y407" i="55"/>
  <c r="P442" i="55"/>
  <c r="I96" i="56" s="1"/>
  <c r="P440" i="55"/>
  <c r="I94" i="56" s="1"/>
  <c r="P438" i="55"/>
  <c r="I92" i="56" s="1"/>
  <c r="P436" i="55"/>
  <c r="I90" i="56" s="1"/>
  <c r="P434" i="55"/>
  <c r="I88" i="56" s="1"/>
  <c r="P432" i="55"/>
  <c r="I86" i="56" s="1"/>
  <c r="P430" i="55"/>
  <c r="I84" i="56" s="1"/>
  <c r="Q424" i="55"/>
  <c r="J78" i="56" s="1"/>
  <c r="F35" i="56" s="1"/>
  <c r="K78" i="56"/>
  <c r="Q422" i="55"/>
  <c r="J76" i="56" s="1"/>
  <c r="F33" i="56" s="1"/>
  <c r="K76" i="56"/>
  <c r="Q416" i="55"/>
  <c r="J70" i="56" s="1"/>
  <c r="F27" i="56" s="1"/>
  <c r="K70" i="56"/>
  <c r="Q414" i="55"/>
  <c r="J68" i="56" s="1"/>
  <c r="F25" i="56" s="1"/>
  <c r="K68" i="56"/>
  <c r="Q408" i="55"/>
  <c r="J62" i="56" s="1"/>
  <c r="F19" i="56" s="1"/>
  <c r="K62" i="56"/>
  <c r="Q406" i="55"/>
  <c r="J60" i="56" s="1"/>
  <c r="F17" i="56" s="1"/>
  <c r="K60" i="56"/>
  <c r="Q400" i="55"/>
  <c r="J54" i="56" s="1"/>
  <c r="F11" i="56" s="1"/>
  <c r="K54" i="56"/>
  <c r="Q398" i="55"/>
  <c r="J52" i="56" s="1"/>
  <c r="F9" i="56" s="1"/>
  <c r="K52" i="56"/>
  <c r="U423" i="55"/>
  <c r="Y399" i="55"/>
  <c r="C430" i="55"/>
  <c r="B430" i="55" s="1"/>
  <c r="J425" i="55"/>
  <c r="C79" i="56" s="1"/>
  <c r="C36" i="56" s="1"/>
  <c r="D79" i="56"/>
  <c r="J423" i="55"/>
  <c r="C77" i="56" s="1"/>
  <c r="C34" i="56" s="1"/>
  <c r="D77" i="56"/>
  <c r="J421" i="55"/>
  <c r="C75" i="56" s="1"/>
  <c r="C32" i="56" s="1"/>
  <c r="D75" i="56"/>
  <c r="J419" i="55"/>
  <c r="C73" i="56" s="1"/>
  <c r="C30" i="56" s="1"/>
  <c r="D73" i="56"/>
  <c r="J417" i="55"/>
  <c r="C71" i="56" s="1"/>
  <c r="C28" i="56" s="1"/>
  <c r="D71" i="56"/>
  <c r="J415" i="55"/>
  <c r="C69" i="56" s="1"/>
  <c r="C26" i="56" s="1"/>
  <c r="D69" i="56"/>
  <c r="J413" i="55"/>
  <c r="C67" i="56" s="1"/>
  <c r="C24" i="56" s="1"/>
  <c r="D67" i="56"/>
  <c r="J411" i="55"/>
  <c r="C65" i="56" s="1"/>
  <c r="C22" i="56" s="1"/>
  <c r="D65" i="56"/>
  <c r="J409" i="55"/>
  <c r="C63" i="56" s="1"/>
  <c r="C20" i="56" s="1"/>
  <c r="D63" i="56"/>
  <c r="J407" i="55"/>
  <c r="C61" i="56" s="1"/>
  <c r="C18" i="56" s="1"/>
  <c r="D61" i="56"/>
  <c r="J405" i="55"/>
  <c r="C59" i="56" s="1"/>
  <c r="C16" i="56" s="1"/>
  <c r="D59" i="56"/>
  <c r="J403" i="55"/>
  <c r="C57" i="56" s="1"/>
  <c r="C14" i="56" s="1"/>
  <c r="D57" i="56"/>
  <c r="J401" i="55"/>
  <c r="C55" i="56" s="1"/>
  <c r="C12" i="56" s="1"/>
  <c r="D55" i="56"/>
  <c r="J399" i="55"/>
  <c r="C53" i="56" s="1"/>
  <c r="C10" i="56" s="1"/>
  <c r="D53" i="56"/>
  <c r="J395" i="55"/>
  <c r="C49" i="56" s="1"/>
  <c r="C6" i="56" s="1"/>
  <c r="D49" i="56"/>
  <c r="Q420" i="55"/>
  <c r="J74" i="56" s="1"/>
  <c r="F31" i="56" s="1"/>
  <c r="U415" i="55"/>
  <c r="S443" i="55"/>
  <c r="L97" i="56" s="1"/>
  <c r="M442" i="55"/>
  <c r="F96" i="56" s="1"/>
  <c r="S441" i="55"/>
  <c r="L95" i="56" s="1"/>
  <c r="M440" i="55"/>
  <c r="F94" i="56" s="1"/>
  <c r="S439" i="55"/>
  <c r="L93" i="56" s="1"/>
  <c r="M438" i="55"/>
  <c r="F92" i="56" s="1"/>
  <c r="S437" i="55"/>
  <c r="L91" i="56" s="1"/>
  <c r="M436" i="55"/>
  <c r="F90" i="56" s="1"/>
  <c r="S435" i="55"/>
  <c r="L89" i="56" s="1"/>
  <c r="M434" i="55"/>
  <c r="F88" i="56" s="1"/>
  <c r="S433" i="55"/>
  <c r="L87" i="56" s="1"/>
  <c r="M432" i="55"/>
  <c r="F86" i="56" s="1"/>
  <c r="S431" i="55"/>
  <c r="L85" i="56" s="1"/>
  <c r="M430" i="55"/>
  <c r="F84" i="56" s="1"/>
  <c r="S429" i="55"/>
  <c r="L83" i="56" s="1"/>
  <c r="N424" i="55"/>
  <c r="G78" i="56" s="1"/>
  <c r="E35" i="56" s="1"/>
  <c r="H78" i="56"/>
  <c r="N422" i="55"/>
  <c r="G76" i="56" s="1"/>
  <c r="E33" i="56" s="1"/>
  <c r="H76" i="56"/>
  <c r="N420" i="55"/>
  <c r="G74" i="56" s="1"/>
  <c r="E31" i="56" s="1"/>
  <c r="H74" i="56"/>
  <c r="N418" i="55"/>
  <c r="G72" i="56" s="1"/>
  <c r="E29" i="56" s="1"/>
  <c r="H72" i="56"/>
  <c r="N416" i="55"/>
  <c r="G70" i="56" s="1"/>
  <c r="E27" i="56" s="1"/>
  <c r="H70" i="56"/>
  <c r="N414" i="55"/>
  <c r="G68" i="56" s="1"/>
  <c r="E25" i="56" s="1"/>
  <c r="H68" i="56"/>
  <c r="N412" i="55"/>
  <c r="G66" i="56" s="1"/>
  <c r="E23" i="56" s="1"/>
  <c r="H66" i="56"/>
  <c r="N410" i="55"/>
  <c r="G64" i="56" s="1"/>
  <c r="E21" i="56" s="1"/>
  <c r="H64" i="56"/>
  <c r="N408" i="55"/>
  <c r="G62" i="56" s="1"/>
  <c r="E19" i="56" s="1"/>
  <c r="H62" i="56"/>
  <c r="N406" i="55"/>
  <c r="G60" i="56" s="1"/>
  <c r="E17" i="56" s="1"/>
  <c r="H60" i="56"/>
  <c r="N404" i="55"/>
  <c r="G58" i="56" s="1"/>
  <c r="E15" i="56" s="1"/>
  <c r="H58" i="56"/>
  <c r="N402" i="55"/>
  <c r="G56" i="56" s="1"/>
  <c r="E13" i="56" s="1"/>
  <c r="H56" i="56"/>
  <c r="N400" i="55"/>
  <c r="G54" i="56" s="1"/>
  <c r="E11" i="56" s="1"/>
  <c r="H54" i="56"/>
  <c r="N398" i="55"/>
  <c r="G52" i="56" s="1"/>
  <c r="E9" i="56" s="1"/>
  <c r="H52" i="56"/>
  <c r="N396" i="55"/>
  <c r="G50" i="56" s="1"/>
  <c r="E7" i="56" s="1"/>
  <c r="H50" i="56"/>
  <c r="N394" i="55"/>
  <c r="G48" i="56" s="1"/>
  <c r="E5" i="56" s="1"/>
  <c r="H48" i="56"/>
  <c r="Q412" i="55"/>
  <c r="J66" i="56" s="1"/>
  <c r="F23" i="56" s="1"/>
  <c r="C436" i="55"/>
  <c r="R443" i="55"/>
  <c r="K97" i="56" s="1"/>
  <c r="L442" i="55"/>
  <c r="E96" i="56" s="1"/>
  <c r="L440" i="55"/>
  <c r="E94" i="56" s="1"/>
  <c r="R439" i="55"/>
  <c r="K93" i="56" s="1"/>
  <c r="L438" i="55"/>
  <c r="E92" i="56" s="1"/>
  <c r="R437" i="55"/>
  <c r="K91" i="56" s="1"/>
  <c r="L436" i="55"/>
  <c r="E90" i="56" s="1"/>
  <c r="R435" i="55"/>
  <c r="K89" i="56" s="1"/>
  <c r="L434" i="55"/>
  <c r="E88" i="56" s="1"/>
  <c r="L432" i="55"/>
  <c r="E86" i="56" s="1"/>
  <c r="R431" i="55"/>
  <c r="K85" i="56" s="1"/>
  <c r="L430" i="55"/>
  <c r="E84" i="56" s="1"/>
  <c r="R429" i="55"/>
  <c r="K83" i="56" s="1"/>
  <c r="Q404" i="55"/>
  <c r="J58" i="56" s="1"/>
  <c r="F15" i="56" s="1"/>
  <c r="P441" i="55"/>
  <c r="I95" i="56" s="1"/>
  <c r="P439" i="55"/>
  <c r="I93" i="56" s="1"/>
  <c r="P437" i="55"/>
  <c r="I91" i="56" s="1"/>
  <c r="P433" i="55"/>
  <c r="I87" i="56" s="1"/>
  <c r="P431" i="55"/>
  <c r="I85" i="56" s="1"/>
  <c r="P429" i="55"/>
  <c r="I83" i="56" s="1"/>
  <c r="Q423" i="55"/>
  <c r="J77" i="56" s="1"/>
  <c r="F34" i="56" s="1"/>
  <c r="K77" i="56"/>
  <c r="Q415" i="55"/>
  <c r="J69" i="56" s="1"/>
  <c r="F26" i="56" s="1"/>
  <c r="K69" i="56"/>
  <c r="Q407" i="55"/>
  <c r="J61" i="56" s="1"/>
  <c r="F18" i="56" s="1"/>
  <c r="K61" i="56"/>
  <c r="Q399" i="55"/>
  <c r="J53" i="56" s="1"/>
  <c r="F10" i="56" s="1"/>
  <c r="K53" i="56"/>
  <c r="Q396" i="55"/>
  <c r="J50" i="56" s="1"/>
  <c r="F7" i="56" s="1"/>
  <c r="U394" i="55"/>
  <c r="O443" i="55"/>
  <c r="H97" i="56" s="1"/>
  <c r="O441" i="55"/>
  <c r="H95" i="56" s="1"/>
  <c r="O439" i="55"/>
  <c r="H93" i="56" s="1"/>
  <c r="O437" i="55"/>
  <c r="H91" i="56" s="1"/>
  <c r="O435" i="55"/>
  <c r="H89" i="56" s="1"/>
  <c r="O433" i="55"/>
  <c r="H87" i="56" s="1"/>
  <c r="O431" i="55"/>
  <c r="H85" i="56" s="1"/>
  <c r="O429" i="55"/>
  <c r="H83" i="56" s="1"/>
  <c r="N425" i="55"/>
  <c r="G79" i="56" s="1"/>
  <c r="E36" i="56" s="1"/>
  <c r="I79" i="56"/>
  <c r="J424" i="55"/>
  <c r="C78" i="56" s="1"/>
  <c r="C35" i="56" s="1"/>
  <c r="B35" i="56" s="1"/>
  <c r="D78" i="56"/>
  <c r="J422" i="55"/>
  <c r="C76" i="56" s="1"/>
  <c r="C33" i="56" s="1"/>
  <c r="D76" i="56"/>
  <c r="J420" i="55"/>
  <c r="C74" i="56" s="1"/>
  <c r="C31" i="56" s="1"/>
  <c r="D74" i="56"/>
  <c r="J418" i="55"/>
  <c r="C72" i="56" s="1"/>
  <c r="C29" i="56" s="1"/>
  <c r="D72" i="56"/>
  <c r="N417" i="55"/>
  <c r="G71" i="56" s="1"/>
  <c r="E28" i="56" s="1"/>
  <c r="I71" i="56"/>
  <c r="J416" i="55"/>
  <c r="C70" i="56" s="1"/>
  <c r="C27" i="56" s="1"/>
  <c r="D70" i="56"/>
  <c r="J414" i="55"/>
  <c r="C68" i="56" s="1"/>
  <c r="C25" i="56" s="1"/>
  <c r="D68" i="56"/>
  <c r="J412" i="55"/>
  <c r="C66" i="56" s="1"/>
  <c r="C23" i="56" s="1"/>
  <c r="D66" i="56"/>
  <c r="B411" i="55"/>
  <c r="J410" i="55"/>
  <c r="C64" i="56" s="1"/>
  <c r="C21" i="56" s="1"/>
  <c r="D64" i="56"/>
  <c r="N409" i="55"/>
  <c r="G63" i="56" s="1"/>
  <c r="E20" i="56" s="1"/>
  <c r="I63" i="56"/>
  <c r="J408" i="55"/>
  <c r="C62" i="56" s="1"/>
  <c r="C19" i="56" s="1"/>
  <c r="D62" i="56"/>
  <c r="J406" i="55"/>
  <c r="C60" i="56" s="1"/>
  <c r="C17" i="56" s="1"/>
  <c r="B17" i="56" s="1"/>
  <c r="D60" i="56"/>
  <c r="J404" i="55"/>
  <c r="C58" i="56" s="1"/>
  <c r="C15" i="56" s="1"/>
  <c r="D58" i="56"/>
  <c r="J402" i="55"/>
  <c r="C56" i="56" s="1"/>
  <c r="C13" i="56" s="1"/>
  <c r="D56" i="56"/>
  <c r="N401" i="55"/>
  <c r="G55" i="56" s="1"/>
  <c r="E12" i="56" s="1"/>
  <c r="I55" i="56"/>
  <c r="J400" i="55"/>
  <c r="C54" i="56" s="1"/>
  <c r="C11" i="56" s="1"/>
  <c r="B11" i="56" s="1"/>
  <c r="D54" i="56"/>
  <c r="J398" i="55"/>
  <c r="C52" i="56" s="1"/>
  <c r="C9" i="56" s="1"/>
  <c r="D52" i="56"/>
  <c r="J396" i="55"/>
  <c r="C50" i="56" s="1"/>
  <c r="C7" i="56" s="1"/>
  <c r="D50" i="56"/>
  <c r="J394" i="55"/>
  <c r="C48" i="56" s="1"/>
  <c r="C5" i="56" s="1"/>
  <c r="D48" i="56"/>
  <c r="Y423" i="55"/>
  <c r="M443" i="55"/>
  <c r="F97" i="56" s="1"/>
  <c r="S442" i="55"/>
  <c r="L96" i="56" s="1"/>
  <c r="M441" i="55"/>
  <c r="F95" i="56" s="1"/>
  <c r="S440" i="55"/>
  <c r="L94" i="56" s="1"/>
  <c r="M439" i="55"/>
  <c r="F93" i="56" s="1"/>
  <c r="S438" i="55"/>
  <c r="L92" i="56" s="1"/>
  <c r="M437" i="55"/>
  <c r="F91" i="56" s="1"/>
  <c r="S436" i="55"/>
  <c r="L90" i="56" s="1"/>
  <c r="M435" i="55"/>
  <c r="F89" i="56" s="1"/>
  <c r="S434" i="55"/>
  <c r="L88" i="56" s="1"/>
  <c r="M433" i="55"/>
  <c r="F87" i="56" s="1"/>
  <c r="S432" i="55"/>
  <c r="L86" i="56" s="1"/>
  <c r="M431" i="55"/>
  <c r="F85" i="56" s="1"/>
  <c r="S430" i="55"/>
  <c r="L84" i="56" s="1"/>
  <c r="M429" i="55"/>
  <c r="F83" i="56" s="1"/>
  <c r="B429" i="55"/>
  <c r="B431" i="55"/>
  <c r="Y435" i="55"/>
  <c r="B441" i="55"/>
  <c r="B437" i="55"/>
  <c r="B442" i="55"/>
  <c r="B439" i="55"/>
  <c r="B438" i="55"/>
  <c r="J442" i="55"/>
  <c r="Q435" i="55"/>
  <c r="J89" i="56" s="1"/>
  <c r="Q430" i="55"/>
  <c r="J84" i="56" s="1"/>
  <c r="Y441" i="55"/>
  <c r="U440" i="55"/>
  <c r="Y433" i="55"/>
  <c r="U432" i="55"/>
  <c r="N442" i="55"/>
  <c r="G96" i="56" s="1"/>
  <c r="N438" i="55"/>
  <c r="G92" i="56" s="1"/>
  <c r="Q441" i="55"/>
  <c r="J95" i="56" s="1"/>
  <c r="Q437" i="55"/>
  <c r="U441" i="55"/>
  <c r="U433" i="55"/>
  <c r="Y430" i="55"/>
  <c r="Q440" i="55"/>
  <c r="J94" i="56" s="1"/>
  <c r="Y443" i="55"/>
  <c r="U442" i="55"/>
  <c r="U434" i="55"/>
  <c r="B436" i="55"/>
  <c r="B443" i="55"/>
  <c r="B435" i="55"/>
  <c r="I413" i="55"/>
  <c r="AA413" i="55" s="1"/>
  <c r="I404" i="55"/>
  <c r="AE404" i="55" s="1"/>
  <c r="B425" i="55"/>
  <c r="Q421" i="55"/>
  <c r="Q413" i="55"/>
  <c r="J67" i="56" s="1"/>
  <c r="F24" i="56" s="1"/>
  <c r="Q405" i="55"/>
  <c r="Q397" i="55"/>
  <c r="J51" i="56" s="1"/>
  <c r="F8" i="56" s="1"/>
  <c r="U424" i="55"/>
  <c r="U416" i="55"/>
  <c r="U408" i="55"/>
  <c r="U400" i="55"/>
  <c r="Y424" i="55"/>
  <c r="Y416" i="55"/>
  <c r="Y408" i="55"/>
  <c r="Y400" i="55"/>
  <c r="Q419" i="55"/>
  <c r="Q411" i="55"/>
  <c r="J65" i="56" s="1"/>
  <c r="F22" i="56" s="1"/>
  <c r="Q403" i="55"/>
  <c r="Q395" i="55"/>
  <c r="U422" i="55"/>
  <c r="U414" i="55"/>
  <c r="U406" i="55"/>
  <c r="U398" i="55"/>
  <c r="Y422" i="55"/>
  <c r="Y414" i="55"/>
  <c r="Y406" i="55"/>
  <c r="Y398" i="55"/>
  <c r="B407" i="55"/>
  <c r="B399" i="55"/>
  <c r="Q418" i="55"/>
  <c r="J72" i="56" s="1"/>
  <c r="F29" i="56" s="1"/>
  <c r="Q410" i="55"/>
  <c r="J64" i="56" s="1"/>
  <c r="F21" i="56" s="1"/>
  <c r="Q402" i="55"/>
  <c r="Q394" i="55"/>
  <c r="J48" i="56" s="1"/>
  <c r="F5" i="56" s="1"/>
  <c r="U421" i="55"/>
  <c r="U413" i="55"/>
  <c r="U405" i="55"/>
  <c r="U397" i="55"/>
  <c r="Y421" i="55"/>
  <c r="Y413" i="55"/>
  <c r="Y405" i="55"/>
  <c r="Y397" i="55"/>
  <c r="B415" i="55"/>
  <c r="Q425" i="55"/>
  <c r="Q417" i="55"/>
  <c r="Q409" i="55"/>
  <c r="J63" i="56" s="1"/>
  <c r="F20" i="56" s="1"/>
  <c r="Q401" i="55"/>
  <c r="U420" i="55"/>
  <c r="U412" i="55"/>
  <c r="U404" i="55"/>
  <c r="U396" i="55"/>
  <c r="Y420" i="55"/>
  <c r="Y412" i="55"/>
  <c r="Y404" i="55"/>
  <c r="Y396" i="55"/>
  <c r="B405" i="55"/>
  <c r="U419" i="55"/>
  <c r="U411" i="55"/>
  <c r="U403" i="55"/>
  <c r="U395" i="55"/>
  <c r="Y419" i="55"/>
  <c r="Y411" i="55"/>
  <c r="Y403" i="55"/>
  <c r="Y395" i="55"/>
  <c r="B413" i="55"/>
  <c r="U418" i="55"/>
  <c r="U410" i="55"/>
  <c r="U402" i="55"/>
  <c r="Y418" i="55"/>
  <c r="Y410" i="55"/>
  <c r="Y402" i="55"/>
  <c r="Y394" i="55"/>
  <c r="B403" i="55"/>
  <c r="B419" i="55"/>
  <c r="U425" i="55"/>
  <c r="U417" i="55"/>
  <c r="U409" i="55"/>
  <c r="U401" i="55"/>
  <c r="Y425" i="55"/>
  <c r="Y417" i="55"/>
  <c r="Y409" i="55"/>
  <c r="Y401" i="55"/>
  <c r="I423" i="55"/>
  <c r="B77" i="56" s="1"/>
  <c r="I391" i="55"/>
  <c r="I424" i="55"/>
  <c r="I392" i="55"/>
  <c r="I398" i="55"/>
  <c r="B421" i="55"/>
  <c r="B408" i="55"/>
  <c r="B400" i="55"/>
  <c r="B409" i="55"/>
  <c r="B420" i="55"/>
  <c r="B424" i="55"/>
  <c r="B423" i="55"/>
  <c r="B417" i="55"/>
  <c r="B416" i="55"/>
  <c r="B396" i="55"/>
  <c r="B397" i="55"/>
  <c r="B398" i="55"/>
  <c r="B395" i="55"/>
  <c r="B394" i="55"/>
  <c r="Y390" i="55"/>
  <c r="U390" i="55"/>
  <c r="Q390" i="55"/>
  <c r="N390" i="55"/>
  <c r="J390" i="55"/>
  <c r="B390" i="55"/>
  <c r="Y389" i="55"/>
  <c r="U389" i="55"/>
  <c r="Q389" i="55"/>
  <c r="N389" i="55"/>
  <c r="J389" i="55"/>
  <c r="B389" i="55"/>
  <c r="Y388" i="55"/>
  <c r="U388" i="55"/>
  <c r="Q388" i="55"/>
  <c r="N388" i="55"/>
  <c r="J388" i="55"/>
  <c r="B388" i="55"/>
  <c r="Y387" i="55"/>
  <c r="U387" i="55"/>
  <c r="Q387" i="55"/>
  <c r="N387" i="55"/>
  <c r="J387" i="55"/>
  <c r="B387" i="55"/>
  <c r="Y386" i="55"/>
  <c r="U386" i="55"/>
  <c r="Q386" i="55"/>
  <c r="N386" i="55"/>
  <c r="J386" i="55"/>
  <c r="B386" i="55"/>
  <c r="Y385" i="55"/>
  <c r="U385" i="55"/>
  <c r="Q385" i="55"/>
  <c r="N385" i="55"/>
  <c r="J385" i="55"/>
  <c r="B385" i="55"/>
  <c r="Y384" i="55"/>
  <c r="U384" i="55"/>
  <c r="Q384" i="55"/>
  <c r="N384" i="55"/>
  <c r="J384" i="55"/>
  <c r="B384" i="55"/>
  <c r="Y383" i="55"/>
  <c r="U383" i="55"/>
  <c r="Q383" i="55"/>
  <c r="N383" i="55"/>
  <c r="J383" i="55"/>
  <c r="B383" i="55"/>
  <c r="Y382" i="55"/>
  <c r="U382" i="55"/>
  <c r="Q382" i="55"/>
  <c r="N382" i="55"/>
  <c r="J382" i="55"/>
  <c r="B382" i="55"/>
  <c r="Y381" i="55"/>
  <c r="U381" i="55"/>
  <c r="Q381" i="55"/>
  <c r="N381" i="55"/>
  <c r="J381" i="55"/>
  <c r="B381" i="55"/>
  <c r="Y380" i="55"/>
  <c r="U380" i="55"/>
  <c r="Q380" i="55"/>
  <c r="N380" i="55"/>
  <c r="J380" i="55"/>
  <c r="B380" i="55"/>
  <c r="Y379" i="55"/>
  <c r="U379" i="55"/>
  <c r="Q379" i="55"/>
  <c r="N379" i="55"/>
  <c r="J379" i="55"/>
  <c r="B379" i="55"/>
  <c r="Y378" i="55"/>
  <c r="U378" i="55"/>
  <c r="Q378" i="55"/>
  <c r="N378" i="55"/>
  <c r="J378" i="55"/>
  <c r="B378" i="55"/>
  <c r="Y377" i="55"/>
  <c r="U377" i="55"/>
  <c r="Q377" i="55"/>
  <c r="N377" i="55"/>
  <c r="J377" i="55"/>
  <c r="B377" i="55"/>
  <c r="Y376" i="55"/>
  <c r="U376" i="55"/>
  <c r="Q376" i="55"/>
  <c r="N376" i="55"/>
  <c r="J376" i="55"/>
  <c r="B376" i="55"/>
  <c r="Y375" i="55"/>
  <c r="U375" i="55"/>
  <c r="Q375" i="55"/>
  <c r="N375" i="55"/>
  <c r="J375" i="55"/>
  <c r="B375" i="55"/>
  <c r="Y374" i="55"/>
  <c r="U374" i="55"/>
  <c r="Q374" i="55"/>
  <c r="N374" i="55"/>
  <c r="J374" i="55"/>
  <c r="B374" i="55"/>
  <c r="Y373" i="55"/>
  <c r="U373" i="55"/>
  <c r="Q373" i="55"/>
  <c r="N373" i="55"/>
  <c r="J373" i="55"/>
  <c r="B373" i="55"/>
  <c r="Y372" i="55"/>
  <c r="U372" i="55"/>
  <c r="Q372" i="55"/>
  <c r="N372" i="55"/>
  <c r="J372" i="55"/>
  <c r="B372" i="55"/>
  <c r="Y371" i="55"/>
  <c r="U371" i="55"/>
  <c r="Q371" i="55"/>
  <c r="N371" i="55"/>
  <c r="J371" i="55"/>
  <c r="B371" i="55"/>
  <c r="Y370" i="55"/>
  <c r="U370" i="55"/>
  <c r="Q370" i="55"/>
  <c r="N370" i="55"/>
  <c r="J370" i="55"/>
  <c r="B370" i="55"/>
  <c r="Y369" i="55"/>
  <c r="U369" i="55"/>
  <c r="Q369" i="55"/>
  <c r="N369" i="55"/>
  <c r="J369" i="55"/>
  <c r="B369" i="55"/>
  <c r="Y368" i="55"/>
  <c r="U368" i="55"/>
  <c r="Q368" i="55"/>
  <c r="N368" i="55"/>
  <c r="J368" i="55"/>
  <c r="B368" i="55"/>
  <c r="Y367" i="55"/>
  <c r="U367" i="55"/>
  <c r="Q367" i="55"/>
  <c r="N367" i="55"/>
  <c r="J367" i="55"/>
  <c r="B367" i="55"/>
  <c r="Y366" i="55"/>
  <c r="U366" i="55"/>
  <c r="Q366" i="55"/>
  <c r="N366" i="55"/>
  <c r="J366" i="55"/>
  <c r="B366" i="55"/>
  <c r="Y365" i="55"/>
  <c r="U365" i="55"/>
  <c r="Q365" i="55"/>
  <c r="N365" i="55"/>
  <c r="J365" i="55"/>
  <c r="B365" i="55"/>
  <c r="Y364" i="55"/>
  <c r="U364" i="55"/>
  <c r="Q364" i="55"/>
  <c r="N364" i="55"/>
  <c r="J364" i="55"/>
  <c r="B364" i="55"/>
  <c r="Y363" i="55"/>
  <c r="U363" i="55"/>
  <c r="Q363" i="55"/>
  <c r="N363" i="55"/>
  <c r="J363" i="55"/>
  <c r="B363" i="55"/>
  <c r="Y362" i="55"/>
  <c r="U362" i="55"/>
  <c r="Q362" i="55"/>
  <c r="N362" i="55"/>
  <c r="J362" i="55"/>
  <c r="B362" i="55"/>
  <c r="Y361" i="55"/>
  <c r="U361" i="55"/>
  <c r="Q361" i="55"/>
  <c r="N361" i="55"/>
  <c r="J361" i="55"/>
  <c r="B361" i="55"/>
  <c r="Y360" i="55"/>
  <c r="U360" i="55"/>
  <c r="Q360" i="55"/>
  <c r="N360" i="55"/>
  <c r="J360" i="55"/>
  <c r="B360" i="55"/>
  <c r="Y359" i="55"/>
  <c r="U359" i="55"/>
  <c r="Q359" i="55"/>
  <c r="N359" i="55"/>
  <c r="J359" i="55"/>
  <c r="B359" i="55"/>
  <c r="Y358" i="55"/>
  <c r="U358" i="55"/>
  <c r="Q358" i="55"/>
  <c r="N358" i="55"/>
  <c r="J358" i="55"/>
  <c r="B358" i="55"/>
  <c r="Y357" i="55"/>
  <c r="U357" i="55"/>
  <c r="Q357" i="55"/>
  <c r="N357" i="55"/>
  <c r="J357" i="55"/>
  <c r="B357" i="55"/>
  <c r="Y356" i="55"/>
  <c r="U356" i="55"/>
  <c r="Q356" i="55"/>
  <c r="N356" i="55"/>
  <c r="J356" i="55"/>
  <c r="B356" i="55"/>
  <c r="Y355" i="55"/>
  <c r="U355" i="55"/>
  <c r="Q355" i="55"/>
  <c r="N355" i="55"/>
  <c r="J355" i="55"/>
  <c r="B355" i="55"/>
  <c r="Y354" i="55"/>
  <c r="U354" i="55"/>
  <c r="Q354" i="55"/>
  <c r="N354" i="55"/>
  <c r="J354" i="55"/>
  <c r="B354" i="55"/>
  <c r="Y353" i="55"/>
  <c r="U353" i="55"/>
  <c r="Q353" i="55"/>
  <c r="N353" i="55"/>
  <c r="J353" i="55"/>
  <c r="B353" i="55"/>
  <c r="Y352" i="55"/>
  <c r="U352" i="55"/>
  <c r="Q352" i="55"/>
  <c r="N352" i="55"/>
  <c r="J352" i="55"/>
  <c r="B352" i="55"/>
  <c r="Y351" i="55"/>
  <c r="U351" i="55"/>
  <c r="Q351" i="55"/>
  <c r="N351" i="55"/>
  <c r="J351" i="55"/>
  <c r="B351" i="55"/>
  <c r="Y350" i="55"/>
  <c r="U350" i="55"/>
  <c r="Q350" i="55"/>
  <c r="N350" i="55"/>
  <c r="J350" i="55"/>
  <c r="B350" i="55"/>
  <c r="Y349" i="55"/>
  <c r="U349" i="55"/>
  <c r="Q349" i="55"/>
  <c r="N349" i="55"/>
  <c r="J349" i="55"/>
  <c r="B349" i="55"/>
  <c r="Y348" i="55"/>
  <c r="U348" i="55"/>
  <c r="Q348" i="55"/>
  <c r="N348" i="55"/>
  <c r="J348" i="55"/>
  <c r="B348" i="55"/>
  <c r="Y347" i="55"/>
  <c r="U347" i="55"/>
  <c r="Q347" i="55"/>
  <c r="N347" i="55"/>
  <c r="J347" i="55"/>
  <c r="B347" i="55"/>
  <c r="Y346" i="55"/>
  <c r="U346" i="55"/>
  <c r="Q346" i="55"/>
  <c r="N346" i="55"/>
  <c r="J346" i="55"/>
  <c r="B346" i="55"/>
  <c r="Y345" i="55"/>
  <c r="U345" i="55"/>
  <c r="Q345" i="55"/>
  <c r="N345" i="55"/>
  <c r="J345" i="55"/>
  <c r="B345" i="55"/>
  <c r="Y344" i="55"/>
  <c r="U344" i="55"/>
  <c r="Q344" i="55"/>
  <c r="N344" i="55"/>
  <c r="J344" i="55"/>
  <c r="B344" i="55"/>
  <c r="Y343" i="55"/>
  <c r="U343" i="55"/>
  <c r="Q343" i="55"/>
  <c r="N343" i="55"/>
  <c r="J343" i="55"/>
  <c r="B343" i="55"/>
  <c r="Y342" i="55"/>
  <c r="U342" i="55"/>
  <c r="Q342" i="55"/>
  <c r="N342" i="55"/>
  <c r="J342" i="55"/>
  <c r="B342" i="55"/>
  <c r="Y341" i="55"/>
  <c r="U341" i="55"/>
  <c r="Q341" i="55"/>
  <c r="N341" i="55"/>
  <c r="J341" i="55"/>
  <c r="B341" i="55"/>
  <c r="Y340" i="55"/>
  <c r="U340" i="55"/>
  <c r="Q340" i="55"/>
  <c r="N340" i="55"/>
  <c r="J340" i="55"/>
  <c r="B340" i="55"/>
  <c r="Y339" i="55"/>
  <c r="U339" i="55"/>
  <c r="Q339" i="55"/>
  <c r="N339" i="55"/>
  <c r="J339" i="55"/>
  <c r="B339" i="55"/>
  <c r="Y338" i="55"/>
  <c r="U338" i="55"/>
  <c r="Q338" i="55"/>
  <c r="N338" i="55"/>
  <c r="J338" i="55"/>
  <c r="B338" i="55"/>
  <c r="Y337" i="55"/>
  <c r="U337" i="55"/>
  <c r="Q337" i="55"/>
  <c r="N337" i="55"/>
  <c r="J337" i="55"/>
  <c r="B337" i="55"/>
  <c r="Y336" i="55"/>
  <c r="U336" i="55"/>
  <c r="Q336" i="55"/>
  <c r="N336" i="55"/>
  <c r="J336" i="55"/>
  <c r="B336" i="55"/>
  <c r="Y335" i="55"/>
  <c r="U335" i="55"/>
  <c r="Q335" i="55"/>
  <c r="N335" i="55"/>
  <c r="J335" i="55"/>
  <c r="B335" i="55"/>
  <c r="Y334" i="55"/>
  <c r="U334" i="55"/>
  <c r="Q334" i="55"/>
  <c r="N334" i="55"/>
  <c r="J334" i="55"/>
  <c r="B334" i="55"/>
  <c r="Y333" i="55"/>
  <c r="U333" i="55"/>
  <c r="Q333" i="55"/>
  <c r="N333" i="55"/>
  <c r="J333" i="55"/>
  <c r="B333" i="55"/>
  <c r="Y332" i="55"/>
  <c r="U332" i="55"/>
  <c r="Q332" i="55"/>
  <c r="N332" i="55"/>
  <c r="J332" i="55"/>
  <c r="B332" i="55"/>
  <c r="Y331" i="55"/>
  <c r="U331" i="55"/>
  <c r="Q331" i="55"/>
  <c r="N331" i="55"/>
  <c r="J331" i="55"/>
  <c r="B331" i="55"/>
  <c r="Y330" i="55"/>
  <c r="U330" i="55"/>
  <c r="Q330" i="55"/>
  <c r="N330" i="55"/>
  <c r="J330" i="55"/>
  <c r="B330" i="55"/>
  <c r="Y329" i="55"/>
  <c r="U329" i="55"/>
  <c r="Q329" i="55"/>
  <c r="N329" i="55"/>
  <c r="J329" i="55"/>
  <c r="B329" i="55"/>
  <c r="Y328" i="55"/>
  <c r="U328" i="55"/>
  <c r="Q328" i="55"/>
  <c r="N328" i="55"/>
  <c r="J328" i="55"/>
  <c r="B328" i="55"/>
  <c r="Y327" i="55"/>
  <c r="U327" i="55"/>
  <c r="Q327" i="55"/>
  <c r="N327" i="55"/>
  <c r="J327" i="55"/>
  <c r="B327" i="55"/>
  <c r="Y326" i="55"/>
  <c r="U326" i="55"/>
  <c r="Q326" i="55"/>
  <c r="N326" i="55"/>
  <c r="J326" i="55"/>
  <c r="B326" i="55"/>
  <c r="Y325" i="55"/>
  <c r="U325" i="55"/>
  <c r="Q325" i="55"/>
  <c r="N325" i="55"/>
  <c r="J325" i="55"/>
  <c r="B325" i="55"/>
  <c r="Y324" i="55"/>
  <c r="U324" i="55"/>
  <c r="Q324" i="55"/>
  <c r="N324" i="55"/>
  <c r="J324" i="55"/>
  <c r="B324" i="55"/>
  <c r="Y323" i="55"/>
  <c r="U323" i="55"/>
  <c r="Q323" i="55"/>
  <c r="N323" i="55"/>
  <c r="J323" i="55"/>
  <c r="B323" i="55"/>
  <c r="Y322" i="55"/>
  <c r="U322" i="55"/>
  <c r="Q322" i="55"/>
  <c r="N322" i="55"/>
  <c r="J322" i="55"/>
  <c r="B322" i="55"/>
  <c r="Y321" i="55"/>
  <c r="U321" i="55"/>
  <c r="Q321" i="55"/>
  <c r="N321" i="55"/>
  <c r="J321" i="55"/>
  <c r="B321" i="55"/>
  <c r="Y320" i="55"/>
  <c r="U320" i="55"/>
  <c r="Q320" i="55"/>
  <c r="N320" i="55"/>
  <c r="J320" i="55"/>
  <c r="B320" i="55"/>
  <c r="Y319" i="55"/>
  <c r="U319" i="55"/>
  <c r="Q319" i="55"/>
  <c r="N319" i="55"/>
  <c r="J319" i="55"/>
  <c r="B319" i="55"/>
  <c r="Y318" i="55"/>
  <c r="U318" i="55"/>
  <c r="Q318" i="55"/>
  <c r="N318" i="55"/>
  <c r="J318" i="55"/>
  <c r="B318" i="55"/>
  <c r="Y317" i="55"/>
  <c r="U317" i="55"/>
  <c r="Q317" i="55"/>
  <c r="N317" i="55"/>
  <c r="J317" i="55"/>
  <c r="B317" i="55"/>
  <c r="Y316" i="55"/>
  <c r="U316" i="55"/>
  <c r="Q316" i="55"/>
  <c r="N316" i="55"/>
  <c r="J316" i="55"/>
  <c r="B316" i="55"/>
  <c r="Y315" i="55"/>
  <c r="U315" i="55"/>
  <c r="Q315" i="55"/>
  <c r="N315" i="55"/>
  <c r="J315" i="55"/>
  <c r="B315" i="55"/>
  <c r="Y314" i="55"/>
  <c r="U314" i="55"/>
  <c r="Q314" i="55"/>
  <c r="N314" i="55"/>
  <c r="J314" i="55"/>
  <c r="B314" i="55"/>
  <c r="Y313" i="55"/>
  <c r="U313" i="55"/>
  <c r="Q313" i="55"/>
  <c r="N313" i="55"/>
  <c r="J313" i="55"/>
  <c r="B313" i="55"/>
  <c r="Y312" i="55"/>
  <c r="U312" i="55"/>
  <c r="Q312" i="55"/>
  <c r="N312" i="55"/>
  <c r="J312" i="55"/>
  <c r="B312" i="55"/>
  <c r="Y311" i="55"/>
  <c r="U311" i="55"/>
  <c r="Q311" i="55"/>
  <c r="N311" i="55"/>
  <c r="J311" i="55"/>
  <c r="B311" i="55"/>
  <c r="Y310" i="55"/>
  <c r="U310" i="55"/>
  <c r="Q310" i="55"/>
  <c r="N310" i="55"/>
  <c r="J310" i="55"/>
  <c r="B310" i="55"/>
  <c r="Y309" i="55"/>
  <c r="U309" i="55"/>
  <c r="Q309" i="55"/>
  <c r="N309" i="55"/>
  <c r="J309" i="55"/>
  <c r="B309" i="55"/>
  <c r="Y308" i="55"/>
  <c r="U308" i="55"/>
  <c r="Q308" i="55"/>
  <c r="N308" i="55"/>
  <c r="J308" i="55"/>
  <c r="B308" i="55"/>
  <c r="Y307" i="55"/>
  <c r="U307" i="55"/>
  <c r="Q307" i="55"/>
  <c r="N307" i="55"/>
  <c r="J307" i="55"/>
  <c r="B307" i="55"/>
  <c r="Y306" i="55"/>
  <c r="U306" i="55"/>
  <c r="Q306" i="55"/>
  <c r="N306" i="55"/>
  <c r="J306" i="55"/>
  <c r="B306" i="55"/>
  <c r="Y305" i="55"/>
  <c r="U305" i="55"/>
  <c r="Q305" i="55"/>
  <c r="N305" i="55"/>
  <c r="J305" i="55"/>
  <c r="B305" i="55"/>
  <c r="Y304" i="55"/>
  <c r="U304" i="55"/>
  <c r="Q304" i="55"/>
  <c r="N304" i="55"/>
  <c r="J304" i="55"/>
  <c r="B304" i="55"/>
  <c r="Y303" i="55"/>
  <c r="U303" i="55"/>
  <c r="Q303" i="55"/>
  <c r="N303" i="55"/>
  <c r="J303" i="55"/>
  <c r="B303" i="55"/>
  <c r="Y302" i="55"/>
  <c r="U302" i="55"/>
  <c r="Q302" i="55"/>
  <c r="N302" i="55"/>
  <c r="J302" i="55"/>
  <c r="B302" i="55"/>
  <c r="Y301" i="55"/>
  <c r="U301" i="55"/>
  <c r="Q301" i="55"/>
  <c r="N301" i="55"/>
  <c r="J301" i="55"/>
  <c r="B301" i="55"/>
  <c r="Y300" i="55"/>
  <c r="U300" i="55"/>
  <c r="Q300" i="55"/>
  <c r="N300" i="55"/>
  <c r="J300" i="55"/>
  <c r="B300" i="55"/>
  <c r="Y299" i="55"/>
  <c r="U299" i="55"/>
  <c r="Q299" i="55"/>
  <c r="N299" i="55"/>
  <c r="J299" i="55"/>
  <c r="B299" i="55"/>
  <c r="Y298" i="55"/>
  <c r="U298" i="55"/>
  <c r="Q298" i="55"/>
  <c r="N298" i="55"/>
  <c r="J298" i="55"/>
  <c r="B298" i="55"/>
  <c r="Y297" i="55"/>
  <c r="U297" i="55"/>
  <c r="Q297" i="55"/>
  <c r="N297" i="55"/>
  <c r="J297" i="55"/>
  <c r="B297" i="55"/>
  <c r="Y296" i="55"/>
  <c r="U296" i="55"/>
  <c r="Q296" i="55"/>
  <c r="N296" i="55"/>
  <c r="J296" i="55"/>
  <c r="B296" i="55"/>
  <c r="Y295" i="55"/>
  <c r="U295" i="55"/>
  <c r="Q295" i="55"/>
  <c r="N295" i="55"/>
  <c r="J295" i="55"/>
  <c r="B295" i="55"/>
  <c r="Y294" i="55"/>
  <c r="U294" i="55"/>
  <c r="Q294" i="55"/>
  <c r="N294" i="55"/>
  <c r="J294" i="55"/>
  <c r="B294" i="55"/>
  <c r="Y293" i="55"/>
  <c r="U293" i="55"/>
  <c r="Q293" i="55"/>
  <c r="N293" i="55"/>
  <c r="J293" i="55"/>
  <c r="B293" i="55"/>
  <c r="Y292" i="55"/>
  <c r="U292" i="55"/>
  <c r="Q292" i="55"/>
  <c r="N292" i="55"/>
  <c r="J292" i="55"/>
  <c r="B292" i="55"/>
  <c r="Y291" i="55"/>
  <c r="U291" i="55"/>
  <c r="Q291" i="55"/>
  <c r="N291" i="55"/>
  <c r="J291" i="55"/>
  <c r="B291" i="55"/>
  <c r="Y290" i="55"/>
  <c r="U290" i="55"/>
  <c r="Q290" i="55"/>
  <c r="N290" i="55"/>
  <c r="J290" i="55"/>
  <c r="B290" i="55"/>
  <c r="Y289" i="55"/>
  <c r="U289" i="55"/>
  <c r="Q289" i="55"/>
  <c r="N289" i="55"/>
  <c r="J289" i="55"/>
  <c r="B289" i="55"/>
  <c r="Y288" i="55"/>
  <c r="U288" i="55"/>
  <c r="Q288" i="55"/>
  <c r="N288" i="55"/>
  <c r="J288" i="55"/>
  <c r="B288" i="55"/>
  <c r="Y287" i="55"/>
  <c r="U287" i="55"/>
  <c r="Q287" i="55"/>
  <c r="N287" i="55"/>
  <c r="J287" i="55"/>
  <c r="B287" i="55"/>
  <c r="Y286" i="55"/>
  <c r="U286" i="55"/>
  <c r="Q286" i="55"/>
  <c r="N286" i="55"/>
  <c r="J286" i="55"/>
  <c r="B286" i="55"/>
  <c r="Y285" i="55"/>
  <c r="U285" i="55"/>
  <c r="Q285" i="55"/>
  <c r="N285" i="55"/>
  <c r="J285" i="55"/>
  <c r="B285" i="55"/>
  <c r="Y284" i="55"/>
  <c r="U284" i="55"/>
  <c r="Q284" i="55"/>
  <c r="N284" i="55"/>
  <c r="J284" i="55"/>
  <c r="B284" i="55"/>
  <c r="Y283" i="55"/>
  <c r="U283" i="55"/>
  <c r="Q283" i="55"/>
  <c r="N283" i="55"/>
  <c r="J283" i="55"/>
  <c r="B283" i="55"/>
  <c r="Y282" i="55"/>
  <c r="U282" i="55"/>
  <c r="Q282" i="55"/>
  <c r="N282" i="55"/>
  <c r="J282" i="55"/>
  <c r="B282" i="55"/>
  <c r="Y281" i="55"/>
  <c r="U281" i="55"/>
  <c r="Q281" i="55"/>
  <c r="N281" i="55"/>
  <c r="J281" i="55"/>
  <c r="B281" i="55"/>
  <c r="Y280" i="55"/>
  <c r="U280" i="55"/>
  <c r="Q280" i="55"/>
  <c r="N280" i="55"/>
  <c r="J280" i="55"/>
  <c r="B280" i="55"/>
  <c r="Y279" i="55"/>
  <c r="U279" i="55"/>
  <c r="Q279" i="55"/>
  <c r="N279" i="55"/>
  <c r="J279" i="55"/>
  <c r="B279" i="55"/>
  <c r="Y278" i="55"/>
  <c r="U278" i="55"/>
  <c r="Q278" i="55"/>
  <c r="N278" i="55"/>
  <c r="J278" i="55"/>
  <c r="B278" i="55"/>
  <c r="Y277" i="55"/>
  <c r="U277" i="55"/>
  <c r="Q277" i="55"/>
  <c r="N277" i="55"/>
  <c r="J277" i="55"/>
  <c r="B277" i="55"/>
  <c r="Y276" i="55"/>
  <c r="U276" i="55"/>
  <c r="Q276" i="55"/>
  <c r="N276" i="55"/>
  <c r="J276" i="55"/>
  <c r="B276" i="55"/>
  <c r="Y275" i="55"/>
  <c r="U275" i="55"/>
  <c r="Q275" i="55"/>
  <c r="N275" i="55"/>
  <c r="J275" i="55"/>
  <c r="B275" i="55"/>
  <c r="Y274" i="55"/>
  <c r="U274" i="55"/>
  <c r="Q274" i="55"/>
  <c r="N274" i="55"/>
  <c r="J274" i="55"/>
  <c r="B274" i="55"/>
  <c r="Y273" i="55"/>
  <c r="U273" i="55"/>
  <c r="Q273" i="55"/>
  <c r="N273" i="55"/>
  <c r="J273" i="55"/>
  <c r="B273" i="55"/>
  <c r="Y272" i="55"/>
  <c r="U272" i="55"/>
  <c r="Q272" i="55"/>
  <c r="N272" i="55"/>
  <c r="J272" i="55"/>
  <c r="B272" i="55"/>
  <c r="Y271" i="55"/>
  <c r="U271" i="55"/>
  <c r="Q271" i="55"/>
  <c r="N271" i="55"/>
  <c r="J271" i="55"/>
  <c r="B271" i="55"/>
  <c r="Y270" i="55"/>
  <c r="U270" i="55"/>
  <c r="Q270" i="55"/>
  <c r="N270" i="55"/>
  <c r="J270" i="55"/>
  <c r="B270" i="55"/>
  <c r="Y269" i="55"/>
  <c r="U269" i="55"/>
  <c r="Q269" i="55"/>
  <c r="N269" i="55"/>
  <c r="J269" i="55"/>
  <c r="B269" i="55"/>
  <c r="Y268" i="55"/>
  <c r="U268" i="55"/>
  <c r="Q268" i="55"/>
  <c r="N268" i="55"/>
  <c r="J268" i="55"/>
  <c r="B268" i="55"/>
  <c r="Y267" i="55"/>
  <c r="U267" i="55"/>
  <c r="Q267" i="55"/>
  <c r="N267" i="55"/>
  <c r="J267" i="55"/>
  <c r="B267" i="55"/>
  <c r="Y266" i="55"/>
  <c r="U266" i="55"/>
  <c r="Q266" i="55"/>
  <c r="N266" i="55"/>
  <c r="J266" i="55"/>
  <c r="B266" i="55"/>
  <c r="Y265" i="55"/>
  <c r="U265" i="55"/>
  <c r="Q265" i="55"/>
  <c r="N265" i="55"/>
  <c r="J265" i="55"/>
  <c r="B265" i="55"/>
  <c r="Y264" i="55"/>
  <c r="U264" i="55"/>
  <c r="Q264" i="55"/>
  <c r="N264" i="55"/>
  <c r="J264" i="55"/>
  <c r="B264" i="55"/>
  <c r="Y263" i="55"/>
  <c r="U263" i="55"/>
  <c r="Q263" i="55"/>
  <c r="N263" i="55"/>
  <c r="J263" i="55"/>
  <c r="B263" i="55"/>
  <c r="Y262" i="55"/>
  <c r="U262" i="55"/>
  <c r="Q262" i="55"/>
  <c r="N262" i="55"/>
  <c r="J262" i="55"/>
  <c r="B262" i="55"/>
  <c r="Y261" i="55"/>
  <c r="U261" i="55"/>
  <c r="Q261" i="55"/>
  <c r="N261" i="55"/>
  <c r="J261" i="55"/>
  <c r="B261" i="55"/>
  <c r="Y260" i="55"/>
  <c r="U260" i="55"/>
  <c r="Q260" i="55"/>
  <c r="N260" i="55"/>
  <c r="J260" i="55"/>
  <c r="B260" i="55"/>
  <c r="Y259" i="55"/>
  <c r="U259" i="55"/>
  <c r="Q259" i="55"/>
  <c r="N259" i="55"/>
  <c r="J259" i="55"/>
  <c r="B259" i="55"/>
  <c r="Y258" i="55"/>
  <c r="U258" i="55"/>
  <c r="Q258" i="55"/>
  <c r="N258" i="55"/>
  <c r="J258" i="55"/>
  <c r="B258" i="55"/>
  <c r="Y257" i="55"/>
  <c r="U257" i="55"/>
  <c r="Q257" i="55"/>
  <c r="N257" i="55"/>
  <c r="J257" i="55"/>
  <c r="B257" i="55"/>
  <c r="Y256" i="55"/>
  <c r="U256" i="55"/>
  <c r="Q256" i="55"/>
  <c r="N256" i="55"/>
  <c r="J256" i="55"/>
  <c r="B256" i="55"/>
  <c r="Y255" i="55"/>
  <c r="U255" i="55"/>
  <c r="Q255" i="55"/>
  <c r="N255" i="55"/>
  <c r="J255" i="55"/>
  <c r="B255" i="55"/>
  <c r="Y254" i="55"/>
  <c r="U254" i="55"/>
  <c r="Q254" i="55"/>
  <c r="N254" i="55"/>
  <c r="J254" i="55"/>
  <c r="B254" i="55"/>
  <c r="Y253" i="55"/>
  <c r="U253" i="55"/>
  <c r="Q253" i="55"/>
  <c r="N253" i="55"/>
  <c r="J253" i="55"/>
  <c r="B253" i="55"/>
  <c r="Y252" i="55"/>
  <c r="U252" i="55"/>
  <c r="Q252" i="55"/>
  <c r="N252" i="55"/>
  <c r="J252" i="55"/>
  <c r="B252" i="55"/>
  <c r="Y251" i="55"/>
  <c r="U251" i="55"/>
  <c r="Q251" i="55"/>
  <c r="N251" i="55"/>
  <c r="J251" i="55"/>
  <c r="B251" i="55"/>
  <c r="Y250" i="55"/>
  <c r="U250" i="55"/>
  <c r="Q250" i="55"/>
  <c r="N250" i="55"/>
  <c r="J250" i="55"/>
  <c r="B250" i="55"/>
  <c r="Y249" i="55"/>
  <c r="U249" i="55"/>
  <c r="Q249" i="55"/>
  <c r="N249" i="55"/>
  <c r="J249" i="55"/>
  <c r="B249" i="55"/>
  <c r="Y248" i="55"/>
  <c r="U248" i="55"/>
  <c r="Q248" i="55"/>
  <c r="N248" i="55"/>
  <c r="J248" i="55"/>
  <c r="B248" i="55"/>
  <c r="Y247" i="55"/>
  <c r="U247" i="55"/>
  <c r="Q247" i="55"/>
  <c r="N247" i="55"/>
  <c r="J247" i="55"/>
  <c r="B247" i="55"/>
  <c r="Y246" i="55"/>
  <c r="U246" i="55"/>
  <c r="Q246" i="55"/>
  <c r="N246" i="55"/>
  <c r="J246" i="55"/>
  <c r="B246" i="55"/>
  <c r="Y245" i="55"/>
  <c r="U245" i="55"/>
  <c r="Q245" i="55"/>
  <c r="N245" i="55"/>
  <c r="J245" i="55"/>
  <c r="B245" i="55"/>
  <c r="Y244" i="55"/>
  <c r="U244" i="55"/>
  <c r="Q244" i="55"/>
  <c r="N244" i="55"/>
  <c r="J244" i="55"/>
  <c r="B244" i="55"/>
  <c r="Y243" i="55"/>
  <c r="U243" i="55"/>
  <c r="Q243" i="55"/>
  <c r="N243" i="55"/>
  <c r="J243" i="55"/>
  <c r="B243" i="55"/>
  <c r="Y242" i="55"/>
  <c r="U242" i="55"/>
  <c r="Q242" i="55"/>
  <c r="N242" i="55"/>
  <c r="J242" i="55"/>
  <c r="B242" i="55"/>
  <c r="Y241" i="55"/>
  <c r="U241" i="55"/>
  <c r="Q241" i="55"/>
  <c r="N241" i="55"/>
  <c r="J241" i="55"/>
  <c r="B241" i="55"/>
  <c r="Y240" i="55"/>
  <c r="U240" i="55"/>
  <c r="Q240" i="55"/>
  <c r="N240" i="55"/>
  <c r="J240" i="55"/>
  <c r="B240" i="55"/>
  <c r="Y239" i="55"/>
  <c r="U239" i="55"/>
  <c r="Q239" i="55"/>
  <c r="N239" i="55"/>
  <c r="J239" i="55"/>
  <c r="B239" i="55"/>
  <c r="Y238" i="55"/>
  <c r="U238" i="55"/>
  <c r="Q238" i="55"/>
  <c r="N238" i="55"/>
  <c r="J238" i="55"/>
  <c r="B238" i="55"/>
  <c r="Y237" i="55"/>
  <c r="U237" i="55"/>
  <c r="Q237" i="55"/>
  <c r="N237" i="55"/>
  <c r="J237" i="55"/>
  <c r="B237" i="55"/>
  <c r="Y236" i="55"/>
  <c r="U236" i="55"/>
  <c r="Q236" i="55"/>
  <c r="N236" i="55"/>
  <c r="J236" i="55"/>
  <c r="B236" i="55"/>
  <c r="Y235" i="55"/>
  <c r="U235" i="55"/>
  <c r="Q235" i="55"/>
  <c r="N235" i="55"/>
  <c r="J235" i="55"/>
  <c r="B235" i="55"/>
  <c r="Y234" i="55"/>
  <c r="U234" i="55"/>
  <c r="Q234" i="55"/>
  <c r="N234" i="55"/>
  <c r="J234" i="55"/>
  <c r="B234" i="55"/>
  <c r="Y233" i="55"/>
  <c r="U233" i="55"/>
  <c r="Q233" i="55"/>
  <c r="N233" i="55"/>
  <c r="J233" i="55"/>
  <c r="B233" i="55"/>
  <c r="Y232" i="55"/>
  <c r="U232" i="55"/>
  <c r="Q232" i="55"/>
  <c r="N232" i="55"/>
  <c r="J232" i="55"/>
  <c r="B232" i="55"/>
  <c r="Y231" i="55"/>
  <c r="U231" i="55"/>
  <c r="Q231" i="55"/>
  <c r="N231" i="55"/>
  <c r="J231" i="55"/>
  <c r="B231" i="55"/>
  <c r="Y230" i="55"/>
  <c r="U230" i="55"/>
  <c r="Q230" i="55"/>
  <c r="N230" i="55"/>
  <c r="J230" i="55"/>
  <c r="B230" i="55"/>
  <c r="Y229" i="55"/>
  <c r="U229" i="55"/>
  <c r="Q229" i="55"/>
  <c r="N229" i="55"/>
  <c r="J229" i="55"/>
  <c r="B229" i="55"/>
  <c r="Y228" i="55"/>
  <c r="U228" i="55"/>
  <c r="Q228" i="55"/>
  <c r="N228" i="55"/>
  <c r="J228" i="55"/>
  <c r="B228" i="55"/>
  <c r="Y227" i="55"/>
  <c r="U227" i="55"/>
  <c r="Q227" i="55"/>
  <c r="N227" i="55"/>
  <c r="J227" i="55"/>
  <c r="B227" i="55"/>
  <c r="Y226" i="55"/>
  <c r="U226" i="55"/>
  <c r="Q226" i="55"/>
  <c r="N226" i="55"/>
  <c r="J226" i="55"/>
  <c r="B226" i="55"/>
  <c r="Y225" i="55"/>
  <c r="U225" i="55"/>
  <c r="Q225" i="55"/>
  <c r="N225" i="55"/>
  <c r="J225" i="55"/>
  <c r="B225" i="55"/>
  <c r="Y224" i="55"/>
  <c r="U224" i="55"/>
  <c r="Q224" i="55"/>
  <c r="N224" i="55"/>
  <c r="J224" i="55"/>
  <c r="B224" i="55"/>
  <c r="Y223" i="55"/>
  <c r="U223" i="55"/>
  <c r="Q223" i="55"/>
  <c r="N223" i="55"/>
  <c r="J223" i="55"/>
  <c r="B223" i="55"/>
  <c r="Y222" i="55"/>
  <c r="U222" i="55"/>
  <c r="Q222" i="55"/>
  <c r="N222" i="55"/>
  <c r="J222" i="55"/>
  <c r="B222" i="55"/>
  <c r="Y221" i="55"/>
  <c r="U221" i="55"/>
  <c r="Q221" i="55"/>
  <c r="N221" i="55"/>
  <c r="J221" i="55"/>
  <c r="B221" i="55"/>
  <c r="Y220" i="55"/>
  <c r="U220" i="55"/>
  <c r="Q220" i="55"/>
  <c r="N220" i="55"/>
  <c r="J220" i="55"/>
  <c r="B220" i="55"/>
  <c r="Y219" i="55"/>
  <c r="U219" i="55"/>
  <c r="Q219" i="55"/>
  <c r="N219" i="55"/>
  <c r="J219" i="55"/>
  <c r="B219" i="55"/>
  <c r="Y218" i="55"/>
  <c r="U218" i="55"/>
  <c r="Q218" i="55"/>
  <c r="N218" i="55"/>
  <c r="J218" i="55"/>
  <c r="B218" i="55"/>
  <c r="Y217" i="55"/>
  <c r="U217" i="55"/>
  <c r="Q217" i="55"/>
  <c r="N217" i="55"/>
  <c r="J217" i="55"/>
  <c r="B217" i="55"/>
  <c r="Y216" i="55"/>
  <c r="U216" i="55"/>
  <c r="Q216" i="55"/>
  <c r="N216" i="55"/>
  <c r="J216" i="55"/>
  <c r="B216" i="55"/>
  <c r="Y215" i="55"/>
  <c r="U215" i="55"/>
  <c r="Q215" i="55"/>
  <c r="N215" i="55"/>
  <c r="J215" i="55"/>
  <c r="B215" i="55"/>
  <c r="Y214" i="55"/>
  <c r="U214" i="55"/>
  <c r="Q214" i="55"/>
  <c r="N214" i="55"/>
  <c r="J214" i="55"/>
  <c r="B214" i="55"/>
  <c r="Y213" i="55"/>
  <c r="U213" i="55"/>
  <c r="Q213" i="55"/>
  <c r="N213" i="55"/>
  <c r="J213" i="55"/>
  <c r="B213" i="55"/>
  <c r="Y212" i="55"/>
  <c r="U212" i="55"/>
  <c r="Q212" i="55"/>
  <c r="N212" i="55"/>
  <c r="J212" i="55"/>
  <c r="B212" i="55"/>
  <c r="Y211" i="55"/>
  <c r="U211" i="55"/>
  <c r="Q211" i="55"/>
  <c r="N211" i="55"/>
  <c r="J211" i="55"/>
  <c r="B211" i="55"/>
  <c r="Y210" i="55"/>
  <c r="U210" i="55"/>
  <c r="Q210" i="55"/>
  <c r="N210" i="55"/>
  <c r="J210" i="55"/>
  <c r="B210" i="55"/>
  <c r="Y209" i="55"/>
  <c r="U209" i="55"/>
  <c r="Q209" i="55"/>
  <c r="N209" i="55"/>
  <c r="J209" i="55"/>
  <c r="B209" i="55"/>
  <c r="Y208" i="55"/>
  <c r="U208" i="55"/>
  <c r="Q208" i="55"/>
  <c r="N208" i="55"/>
  <c r="J208" i="55"/>
  <c r="B208" i="55"/>
  <c r="Y207" i="55"/>
  <c r="U207" i="55"/>
  <c r="Q207" i="55"/>
  <c r="N207" i="55"/>
  <c r="J207" i="55"/>
  <c r="B207" i="55"/>
  <c r="Y206" i="55"/>
  <c r="U206" i="55"/>
  <c r="Q206" i="55"/>
  <c r="N206" i="55"/>
  <c r="J206" i="55"/>
  <c r="B206" i="55"/>
  <c r="Y205" i="55"/>
  <c r="U205" i="55"/>
  <c r="Q205" i="55"/>
  <c r="N205" i="55"/>
  <c r="J205" i="55"/>
  <c r="B205" i="55"/>
  <c r="Y204" i="55"/>
  <c r="U204" i="55"/>
  <c r="Q204" i="55"/>
  <c r="N204" i="55"/>
  <c r="J204" i="55"/>
  <c r="B204" i="55"/>
  <c r="Y203" i="55"/>
  <c r="U203" i="55"/>
  <c r="Q203" i="55"/>
  <c r="N203" i="55"/>
  <c r="J203" i="55"/>
  <c r="B203" i="55"/>
  <c r="Y202" i="55"/>
  <c r="U202" i="55"/>
  <c r="Q202" i="55"/>
  <c r="N202" i="55"/>
  <c r="J202" i="55"/>
  <c r="B202" i="55"/>
  <c r="Y201" i="55"/>
  <c r="U201" i="55"/>
  <c r="Q201" i="55"/>
  <c r="N201" i="55"/>
  <c r="J201" i="55"/>
  <c r="B201" i="55"/>
  <c r="Y200" i="55"/>
  <c r="U200" i="55"/>
  <c r="Q200" i="55"/>
  <c r="N200" i="55"/>
  <c r="J200" i="55"/>
  <c r="B200" i="55"/>
  <c r="Y199" i="55"/>
  <c r="U199" i="55"/>
  <c r="Q199" i="55"/>
  <c r="N199" i="55"/>
  <c r="J199" i="55"/>
  <c r="B199" i="55"/>
  <c r="Y198" i="55"/>
  <c r="U198" i="55"/>
  <c r="Q198" i="55"/>
  <c r="N198" i="55"/>
  <c r="J198" i="55"/>
  <c r="B198" i="55"/>
  <c r="Y197" i="55"/>
  <c r="U197" i="55"/>
  <c r="Q197" i="55"/>
  <c r="N197" i="55"/>
  <c r="J197" i="55"/>
  <c r="B197" i="55"/>
  <c r="Y196" i="55"/>
  <c r="U196" i="55"/>
  <c r="Q196" i="55"/>
  <c r="N196" i="55"/>
  <c r="J196" i="55"/>
  <c r="B196" i="55"/>
  <c r="Y195" i="55"/>
  <c r="U195" i="55"/>
  <c r="Q195" i="55"/>
  <c r="N195" i="55"/>
  <c r="J195" i="55"/>
  <c r="B195" i="55"/>
  <c r="Y194" i="55"/>
  <c r="U194" i="55"/>
  <c r="Q194" i="55"/>
  <c r="N194" i="55"/>
  <c r="J194" i="55"/>
  <c r="B194" i="55"/>
  <c r="Y193" i="55"/>
  <c r="U193" i="55"/>
  <c r="Q193" i="55"/>
  <c r="N193" i="55"/>
  <c r="J193" i="55"/>
  <c r="B193" i="55"/>
  <c r="Y192" i="55"/>
  <c r="U192" i="55"/>
  <c r="Q192" i="55"/>
  <c r="N192" i="55"/>
  <c r="J192" i="55"/>
  <c r="B192" i="55"/>
  <c r="Y191" i="55"/>
  <c r="U191" i="55"/>
  <c r="Q191" i="55"/>
  <c r="N191" i="55"/>
  <c r="J191" i="55"/>
  <c r="B191" i="55"/>
  <c r="Y190" i="55"/>
  <c r="U190" i="55"/>
  <c r="Q190" i="55"/>
  <c r="N190" i="55"/>
  <c r="J190" i="55"/>
  <c r="B190" i="55"/>
  <c r="Y189" i="55"/>
  <c r="U189" i="55"/>
  <c r="Q189" i="55"/>
  <c r="N189" i="55"/>
  <c r="J189" i="55"/>
  <c r="B189" i="55"/>
  <c r="Y188" i="55"/>
  <c r="U188" i="55"/>
  <c r="Q188" i="55"/>
  <c r="N188" i="55"/>
  <c r="J188" i="55"/>
  <c r="B188" i="55"/>
  <c r="Y187" i="55"/>
  <c r="U187" i="55"/>
  <c r="Q187" i="55"/>
  <c r="N187" i="55"/>
  <c r="J187" i="55"/>
  <c r="B187" i="55"/>
  <c r="Y186" i="55"/>
  <c r="U186" i="55"/>
  <c r="Q186" i="55"/>
  <c r="N186" i="55"/>
  <c r="J186" i="55"/>
  <c r="B186" i="55"/>
  <c r="Y185" i="55"/>
  <c r="U185" i="55"/>
  <c r="Q185" i="55"/>
  <c r="N185" i="55"/>
  <c r="J185" i="55"/>
  <c r="B185" i="55"/>
  <c r="Y184" i="55"/>
  <c r="U184" i="55"/>
  <c r="Q184" i="55"/>
  <c r="N184" i="55"/>
  <c r="J184" i="55"/>
  <c r="B184" i="55"/>
  <c r="Y183" i="55"/>
  <c r="U183" i="55"/>
  <c r="Q183" i="55"/>
  <c r="N183" i="55"/>
  <c r="J183" i="55"/>
  <c r="B183" i="55"/>
  <c r="Y182" i="55"/>
  <c r="U182" i="55"/>
  <c r="Q182" i="55"/>
  <c r="N182" i="55"/>
  <c r="J182" i="55"/>
  <c r="B182" i="55"/>
  <c r="Y181" i="55"/>
  <c r="U181" i="55"/>
  <c r="Q181" i="55"/>
  <c r="N181" i="55"/>
  <c r="J181" i="55"/>
  <c r="B181" i="55"/>
  <c r="Y180" i="55"/>
  <c r="U180" i="55"/>
  <c r="Q180" i="55"/>
  <c r="N180" i="55"/>
  <c r="J180" i="55"/>
  <c r="B180" i="55"/>
  <c r="Y179" i="55"/>
  <c r="U179" i="55"/>
  <c r="Q179" i="55"/>
  <c r="N179" i="55"/>
  <c r="J179" i="55"/>
  <c r="B179" i="55"/>
  <c r="Y178" i="55"/>
  <c r="U178" i="55"/>
  <c r="Q178" i="55"/>
  <c r="N178" i="55"/>
  <c r="J178" i="55"/>
  <c r="B178" i="55"/>
  <c r="Y177" i="55"/>
  <c r="U177" i="55"/>
  <c r="Q177" i="55"/>
  <c r="N177" i="55"/>
  <c r="J177" i="55"/>
  <c r="B177" i="55"/>
  <c r="Y176" i="55"/>
  <c r="U176" i="55"/>
  <c r="Q176" i="55"/>
  <c r="N176" i="55"/>
  <c r="J176" i="55"/>
  <c r="B176" i="55"/>
  <c r="Y175" i="55"/>
  <c r="U175" i="55"/>
  <c r="Q175" i="55"/>
  <c r="N175" i="55"/>
  <c r="J175" i="55"/>
  <c r="B175" i="55"/>
  <c r="Y174" i="55"/>
  <c r="U174" i="55"/>
  <c r="Q174" i="55"/>
  <c r="N174" i="55"/>
  <c r="J174" i="55"/>
  <c r="B174" i="55"/>
  <c r="Y173" i="55"/>
  <c r="U173" i="55"/>
  <c r="Q173" i="55"/>
  <c r="N173" i="55"/>
  <c r="J173" i="55"/>
  <c r="B173" i="55"/>
  <c r="Y172" i="55"/>
  <c r="U172" i="55"/>
  <c r="Q172" i="55"/>
  <c r="N172" i="55"/>
  <c r="J172" i="55"/>
  <c r="B172" i="55"/>
  <c r="Y171" i="55"/>
  <c r="U171" i="55"/>
  <c r="Q171" i="55"/>
  <c r="N171" i="55"/>
  <c r="J171" i="55"/>
  <c r="B171" i="55"/>
  <c r="Y170" i="55"/>
  <c r="U170" i="55"/>
  <c r="Q170" i="55"/>
  <c r="N170" i="55"/>
  <c r="J170" i="55"/>
  <c r="B170" i="55"/>
  <c r="Y169" i="55"/>
  <c r="U169" i="55"/>
  <c r="Q169" i="55"/>
  <c r="N169" i="55"/>
  <c r="J169" i="55"/>
  <c r="B169" i="55"/>
  <c r="Y168" i="55"/>
  <c r="U168" i="55"/>
  <c r="Q168" i="55"/>
  <c r="N168" i="55"/>
  <c r="J168" i="55"/>
  <c r="B168" i="55"/>
  <c r="Y167" i="55"/>
  <c r="U167" i="55"/>
  <c r="Q167" i="55"/>
  <c r="N167" i="55"/>
  <c r="J167" i="55"/>
  <c r="B167" i="55"/>
  <c r="Y166" i="55"/>
  <c r="U166" i="55"/>
  <c r="Q166" i="55"/>
  <c r="N166" i="55"/>
  <c r="J166" i="55"/>
  <c r="B166" i="55"/>
  <c r="Y165" i="55"/>
  <c r="U165" i="55"/>
  <c r="Q165" i="55"/>
  <c r="N165" i="55"/>
  <c r="J165" i="55"/>
  <c r="B165" i="55"/>
  <c r="Y164" i="55"/>
  <c r="U164" i="55"/>
  <c r="Q164" i="55"/>
  <c r="N164" i="55"/>
  <c r="J164" i="55"/>
  <c r="B164" i="55"/>
  <c r="Y163" i="55"/>
  <c r="U163" i="55"/>
  <c r="Q163" i="55"/>
  <c r="N163" i="55"/>
  <c r="J163" i="55"/>
  <c r="B163" i="55"/>
  <c r="Y162" i="55"/>
  <c r="U162" i="55"/>
  <c r="Q162" i="55"/>
  <c r="N162" i="55"/>
  <c r="J162" i="55"/>
  <c r="B162" i="55"/>
  <c r="Y161" i="55"/>
  <c r="U161" i="55"/>
  <c r="Q161" i="55"/>
  <c r="N161" i="55"/>
  <c r="J161" i="55"/>
  <c r="B161" i="55"/>
  <c r="Y160" i="55"/>
  <c r="U160" i="55"/>
  <c r="Q160" i="55"/>
  <c r="N160" i="55"/>
  <c r="J160" i="55"/>
  <c r="B160" i="55"/>
  <c r="Y159" i="55"/>
  <c r="U159" i="55"/>
  <c r="Q159" i="55"/>
  <c r="N159" i="55"/>
  <c r="J159" i="55"/>
  <c r="B159" i="55"/>
  <c r="Y158" i="55"/>
  <c r="U158" i="55"/>
  <c r="Q158" i="55"/>
  <c r="N158" i="55"/>
  <c r="J158" i="55"/>
  <c r="B158" i="55"/>
  <c r="Y157" i="55"/>
  <c r="U157" i="55"/>
  <c r="Q157" i="55"/>
  <c r="N157" i="55"/>
  <c r="J157" i="55"/>
  <c r="B157" i="55"/>
  <c r="Y156" i="55"/>
  <c r="U156" i="55"/>
  <c r="Q156" i="55"/>
  <c r="N156" i="55"/>
  <c r="J156" i="55"/>
  <c r="B156" i="55"/>
  <c r="Y155" i="55"/>
  <c r="U155" i="55"/>
  <c r="Q155" i="55"/>
  <c r="N155" i="55"/>
  <c r="J155" i="55"/>
  <c r="B155" i="55"/>
  <c r="Y154" i="55"/>
  <c r="U154" i="55"/>
  <c r="Q154" i="55"/>
  <c r="N154" i="55"/>
  <c r="J154" i="55"/>
  <c r="B154" i="55"/>
  <c r="Y153" i="55"/>
  <c r="U153" i="55"/>
  <c r="Q153" i="55"/>
  <c r="N153" i="55"/>
  <c r="J153" i="55"/>
  <c r="B153" i="55"/>
  <c r="Y152" i="55"/>
  <c r="U152" i="55"/>
  <c r="Q152" i="55"/>
  <c r="N152" i="55"/>
  <c r="J152" i="55"/>
  <c r="B152" i="55"/>
  <c r="Y151" i="55"/>
  <c r="U151" i="55"/>
  <c r="Q151" i="55"/>
  <c r="N151" i="55"/>
  <c r="J151" i="55"/>
  <c r="B151" i="55"/>
  <c r="Y150" i="55"/>
  <c r="U150" i="55"/>
  <c r="Q150" i="55"/>
  <c r="N150" i="55"/>
  <c r="J150" i="55"/>
  <c r="B150" i="55"/>
  <c r="Y149" i="55"/>
  <c r="U149" i="55"/>
  <c r="Q149" i="55"/>
  <c r="N149" i="55"/>
  <c r="J149" i="55"/>
  <c r="B149" i="55"/>
  <c r="Y148" i="55"/>
  <c r="U148" i="55"/>
  <c r="Q148" i="55"/>
  <c r="N148" i="55"/>
  <c r="J148" i="55"/>
  <c r="B148" i="55"/>
  <c r="Y147" i="55"/>
  <c r="U147" i="55"/>
  <c r="Q147" i="55"/>
  <c r="N147" i="55"/>
  <c r="J147" i="55"/>
  <c r="B147" i="55"/>
  <c r="Y146" i="55"/>
  <c r="U146" i="55"/>
  <c r="Q146" i="55"/>
  <c r="N146" i="55"/>
  <c r="J146" i="55"/>
  <c r="B146" i="55"/>
  <c r="Y145" i="55"/>
  <c r="U145" i="55"/>
  <c r="Q145" i="55"/>
  <c r="N145" i="55"/>
  <c r="J145" i="55"/>
  <c r="B145" i="55"/>
  <c r="Y144" i="55"/>
  <c r="U144" i="55"/>
  <c r="Q144" i="55"/>
  <c r="N144" i="55"/>
  <c r="J144" i="55"/>
  <c r="B144" i="55"/>
  <c r="Y143" i="55"/>
  <c r="U143" i="55"/>
  <c r="Q143" i="55"/>
  <c r="N143" i="55"/>
  <c r="J143" i="55"/>
  <c r="B143" i="55"/>
  <c r="Y142" i="55"/>
  <c r="U142" i="55"/>
  <c r="Q142" i="55"/>
  <c r="N142" i="55"/>
  <c r="J142" i="55"/>
  <c r="B142" i="55"/>
  <c r="Y141" i="55"/>
  <c r="U141" i="55"/>
  <c r="Q141" i="55"/>
  <c r="N141" i="55"/>
  <c r="J141" i="55"/>
  <c r="B141" i="55"/>
  <c r="Y140" i="55"/>
  <c r="U140" i="55"/>
  <c r="Q140" i="55"/>
  <c r="N140" i="55"/>
  <c r="J140" i="55"/>
  <c r="B140" i="55"/>
  <c r="Y139" i="55"/>
  <c r="U139" i="55"/>
  <c r="Q139" i="55"/>
  <c r="N139" i="55"/>
  <c r="J139" i="55"/>
  <c r="B139" i="55"/>
  <c r="Y138" i="55"/>
  <c r="U138" i="55"/>
  <c r="Q138" i="55"/>
  <c r="N138" i="55"/>
  <c r="J138" i="55"/>
  <c r="B138" i="55"/>
  <c r="Y137" i="55"/>
  <c r="U137" i="55"/>
  <c r="Q137" i="55"/>
  <c r="N137" i="55"/>
  <c r="J137" i="55"/>
  <c r="B137" i="55"/>
  <c r="Y136" i="55"/>
  <c r="U136" i="55"/>
  <c r="Q136" i="55"/>
  <c r="N136" i="55"/>
  <c r="J136" i="55"/>
  <c r="B136" i="55"/>
  <c r="Y135" i="55"/>
  <c r="U135" i="55"/>
  <c r="Q135" i="55"/>
  <c r="N135" i="55"/>
  <c r="J135" i="55"/>
  <c r="B135" i="55"/>
  <c r="Y134" i="55"/>
  <c r="U134" i="55"/>
  <c r="Q134" i="55"/>
  <c r="N134" i="55"/>
  <c r="J134" i="55"/>
  <c r="B134" i="55"/>
  <c r="Y133" i="55"/>
  <c r="U133" i="55"/>
  <c r="Q133" i="55"/>
  <c r="N133" i="55"/>
  <c r="J133" i="55"/>
  <c r="B133" i="55"/>
  <c r="Y132" i="55"/>
  <c r="U132" i="55"/>
  <c r="Q132" i="55"/>
  <c r="N132" i="55"/>
  <c r="J132" i="55"/>
  <c r="B132" i="55"/>
  <c r="Y131" i="55"/>
  <c r="U131" i="55"/>
  <c r="Q131" i="55"/>
  <c r="N131" i="55"/>
  <c r="J131" i="55"/>
  <c r="B131" i="55"/>
  <c r="Y130" i="55"/>
  <c r="U130" i="55"/>
  <c r="Q130" i="55"/>
  <c r="N130" i="55"/>
  <c r="J130" i="55"/>
  <c r="B130" i="55"/>
  <c r="Y129" i="55"/>
  <c r="U129" i="55"/>
  <c r="Q129" i="55"/>
  <c r="N129" i="55"/>
  <c r="J129" i="55"/>
  <c r="B129" i="55"/>
  <c r="Y128" i="55"/>
  <c r="U128" i="55"/>
  <c r="Q128" i="55"/>
  <c r="N128" i="55"/>
  <c r="J128" i="55"/>
  <c r="B128" i="55"/>
  <c r="Y127" i="55"/>
  <c r="U127" i="55"/>
  <c r="Q127" i="55"/>
  <c r="N127" i="55"/>
  <c r="J127" i="55"/>
  <c r="B127" i="55"/>
  <c r="Y126" i="55"/>
  <c r="U126" i="55"/>
  <c r="Q126" i="55"/>
  <c r="N126" i="55"/>
  <c r="J126" i="55"/>
  <c r="B126" i="55"/>
  <c r="Y125" i="55"/>
  <c r="U125" i="55"/>
  <c r="Q125" i="55"/>
  <c r="N125" i="55"/>
  <c r="J125" i="55"/>
  <c r="B125" i="55"/>
  <c r="Y124" i="55"/>
  <c r="U124" i="55"/>
  <c r="Q124" i="55"/>
  <c r="N124" i="55"/>
  <c r="J124" i="55"/>
  <c r="B124" i="55"/>
  <c r="Y123" i="55"/>
  <c r="U123" i="55"/>
  <c r="Q123" i="55"/>
  <c r="N123" i="55"/>
  <c r="J123" i="55"/>
  <c r="B123" i="55"/>
  <c r="Y122" i="55"/>
  <c r="U122" i="55"/>
  <c r="Q122" i="55"/>
  <c r="N122" i="55"/>
  <c r="J122" i="55"/>
  <c r="B122" i="55"/>
  <c r="Y121" i="55"/>
  <c r="U121" i="55"/>
  <c r="Q121" i="55"/>
  <c r="N121" i="55"/>
  <c r="J121" i="55"/>
  <c r="B121" i="55"/>
  <c r="Y120" i="55"/>
  <c r="U120" i="55"/>
  <c r="Q120" i="55"/>
  <c r="N120" i="55"/>
  <c r="J120" i="55"/>
  <c r="B120" i="55"/>
  <c r="Y119" i="55"/>
  <c r="U119" i="55"/>
  <c r="Q119" i="55"/>
  <c r="N119" i="55"/>
  <c r="J119" i="55"/>
  <c r="B119" i="55"/>
  <c r="Y118" i="55"/>
  <c r="U118" i="55"/>
  <c r="Q118" i="55"/>
  <c r="N118" i="55"/>
  <c r="J118" i="55"/>
  <c r="B118" i="55"/>
  <c r="Y117" i="55"/>
  <c r="U117" i="55"/>
  <c r="Q117" i="55"/>
  <c r="N117" i="55"/>
  <c r="J117" i="55"/>
  <c r="B117" i="55"/>
  <c r="Y116" i="55"/>
  <c r="U116" i="55"/>
  <c r="Q116" i="55"/>
  <c r="N116" i="55"/>
  <c r="J116" i="55"/>
  <c r="B116" i="55"/>
  <c r="Y115" i="55"/>
  <c r="U115" i="55"/>
  <c r="Q115" i="55"/>
  <c r="N115" i="55"/>
  <c r="J115" i="55"/>
  <c r="B115" i="55"/>
  <c r="Y114" i="55"/>
  <c r="U114" i="55"/>
  <c r="Q114" i="55"/>
  <c r="N114" i="55"/>
  <c r="J114" i="55"/>
  <c r="B114" i="55"/>
  <c r="Y113" i="55"/>
  <c r="U113" i="55"/>
  <c r="Q113" i="55"/>
  <c r="N113" i="55"/>
  <c r="J113" i="55"/>
  <c r="B113" i="55"/>
  <c r="Y112" i="55"/>
  <c r="U112" i="55"/>
  <c r="Q112" i="55"/>
  <c r="N112" i="55"/>
  <c r="J112" i="55"/>
  <c r="B112" i="55"/>
  <c r="Y111" i="55"/>
  <c r="U111" i="55"/>
  <c r="Q111" i="55"/>
  <c r="N111" i="55"/>
  <c r="J111" i="55"/>
  <c r="B111" i="55"/>
  <c r="Y110" i="55"/>
  <c r="U110" i="55"/>
  <c r="Q110" i="55"/>
  <c r="N110" i="55"/>
  <c r="J110" i="55"/>
  <c r="B110" i="55"/>
  <c r="Y109" i="55"/>
  <c r="U109" i="55"/>
  <c r="Q109" i="55"/>
  <c r="N109" i="55"/>
  <c r="J109" i="55"/>
  <c r="B109" i="55"/>
  <c r="Y108" i="55"/>
  <c r="U108" i="55"/>
  <c r="Q108" i="55"/>
  <c r="N108" i="55"/>
  <c r="J108" i="55"/>
  <c r="B108" i="55"/>
  <c r="Y107" i="55"/>
  <c r="U107" i="55"/>
  <c r="Q107" i="55"/>
  <c r="N107" i="55"/>
  <c r="J107" i="55"/>
  <c r="B107" i="55"/>
  <c r="Y106" i="55"/>
  <c r="U106" i="55"/>
  <c r="Q106" i="55"/>
  <c r="N106" i="55"/>
  <c r="J106" i="55"/>
  <c r="B106" i="55"/>
  <c r="Y105" i="55"/>
  <c r="U105" i="55"/>
  <c r="Q105" i="55"/>
  <c r="N105" i="55"/>
  <c r="J105" i="55"/>
  <c r="B105" i="55"/>
  <c r="Y104" i="55"/>
  <c r="U104" i="55"/>
  <c r="Q104" i="55"/>
  <c r="N104" i="55"/>
  <c r="J104" i="55"/>
  <c r="B104" i="55"/>
  <c r="Y103" i="55"/>
  <c r="U103" i="55"/>
  <c r="Q103" i="55"/>
  <c r="N103" i="55"/>
  <c r="J103" i="55"/>
  <c r="B103" i="55"/>
  <c r="Y102" i="55"/>
  <c r="U102" i="55"/>
  <c r="Q102" i="55"/>
  <c r="N102" i="55"/>
  <c r="J102" i="55"/>
  <c r="B102" i="55"/>
  <c r="Y101" i="55"/>
  <c r="U101" i="55"/>
  <c r="Q101" i="55"/>
  <c r="N101" i="55"/>
  <c r="J101" i="55"/>
  <c r="B101" i="55"/>
  <c r="Y100" i="55"/>
  <c r="U100" i="55"/>
  <c r="Q100" i="55"/>
  <c r="N100" i="55"/>
  <c r="J100" i="55"/>
  <c r="B100" i="55"/>
  <c r="Y99" i="55"/>
  <c r="U99" i="55"/>
  <c r="Q99" i="55"/>
  <c r="N99" i="55"/>
  <c r="J99" i="55"/>
  <c r="B99" i="55"/>
  <c r="Y98" i="55"/>
  <c r="U98" i="55"/>
  <c r="Q98" i="55"/>
  <c r="N98" i="55"/>
  <c r="J98" i="55"/>
  <c r="B98" i="55"/>
  <c r="Y97" i="55"/>
  <c r="U97" i="55"/>
  <c r="Q97" i="55"/>
  <c r="N97" i="55"/>
  <c r="J97" i="55"/>
  <c r="B97" i="55"/>
  <c r="Y96" i="55"/>
  <c r="U96" i="55"/>
  <c r="Q96" i="55"/>
  <c r="N96" i="55"/>
  <c r="J96" i="55"/>
  <c r="B96" i="55"/>
  <c r="Y95" i="55"/>
  <c r="U95" i="55"/>
  <c r="Q95" i="55"/>
  <c r="N95" i="55"/>
  <c r="J95" i="55"/>
  <c r="B95" i="55"/>
  <c r="Y94" i="55"/>
  <c r="U94" i="55"/>
  <c r="Q94" i="55"/>
  <c r="N94" i="55"/>
  <c r="J94" i="55"/>
  <c r="B94" i="55"/>
  <c r="Y93" i="55"/>
  <c r="U93" i="55"/>
  <c r="Q93" i="55"/>
  <c r="N93" i="55"/>
  <c r="J93" i="55"/>
  <c r="B93" i="55"/>
  <c r="Y92" i="55"/>
  <c r="U92" i="55"/>
  <c r="Q92" i="55"/>
  <c r="N92" i="55"/>
  <c r="J92" i="55"/>
  <c r="B92" i="55"/>
  <c r="Y91" i="55"/>
  <c r="U91" i="55"/>
  <c r="Q91" i="55"/>
  <c r="N91" i="55"/>
  <c r="J91" i="55"/>
  <c r="B91" i="55"/>
  <c r="Y90" i="55"/>
  <c r="U90" i="55"/>
  <c r="Q90" i="55"/>
  <c r="N90" i="55"/>
  <c r="J90" i="55"/>
  <c r="B90" i="55"/>
  <c r="Y89" i="55"/>
  <c r="U89" i="55"/>
  <c r="Q89" i="55"/>
  <c r="N89" i="55"/>
  <c r="J89" i="55"/>
  <c r="B89" i="55"/>
  <c r="Y88" i="55"/>
  <c r="U88" i="55"/>
  <c r="Q88" i="55"/>
  <c r="N88" i="55"/>
  <c r="J88" i="55"/>
  <c r="B88" i="55"/>
  <c r="Y87" i="55"/>
  <c r="U87" i="55"/>
  <c r="Q87" i="55"/>
  <c r="N87" i="55"/>
  <c r="J87" i="55"/>
  <c r="B87" i="55"/>
  <c r="Y86" i="55"/>
  <c r="U86" i="55"/>
  <c r="Q86" i="55"/>
  <c r="N86" i="55"/>
  <c r="J86" i="55"/>
  <c r="B86" i="55"/>
  <c r="Y85" i="55"/>
  <c r="U85" i="55"/>
  <c r="Q85" i="55"/>
  <c r="N85" i="55"/>
  <c r="J85" i="55"/>
  <c r="B85" i="55"/>
  <c r="Y84" i="55"/>
  <c r="U84" i="55"/>
  <c r="Q84" i="55"/>
  <c r="N84" i="55"/>
  <c r="J84" i="55"/>
  <c r="B84" i="55"/>
  <c r="Y83" i="55"/>
  <c r="U83" i="55"/>
  <c r="Q83" i="55"/>
  <c r="N83" i="55"/>
  <c r="J83" i="55"/>
  <c r="B83" i="55"/>
  <c r="Y82" i="55"/>
  <c r="U82" i="55"/>
  <c r="Q82" i="55"/>
  <c r="N82" i="55"/>
  <c r="J82" i="55"/>
  <c r="B82" i="55"/>
  <c r="Y81" i="55"/>
  <c r="U81" i="55"/>
  <c r="Q81" i="55"/>
  <c r="N81" i="55"/>
  <c r="J81" i="55"/>
  <c r="B81" i="55"/>
  <c r="Y80" i="55"/>
  <c r="U80" i="55"/>
  <c r="Q80" i="55"/>
  <c r="N80" i="55"/>
  <c r="J80" i="55"/>
  <c r="B80" i="55"/>
  <c r="Y79" i="55"/>
  <c r="U79" i="55"/>
  <c r="Q79" i="55"/>
  <c r="N79" i="55"/>
  <c r="J79" i="55"/>
  <c r="B79" i="55"/>
  <c r="Y78" i="55"/>
  <c r="U78" i="55"/>
  <c r="Q78" i="55"/>
  <c r="N78" i="55"/>
  <c r="J78" i="55"/>
  <c r="B78" i="55"/>
  <c r="Y77" i="55"/>
  <c r="U77" i="55"/>
  <c r="Q77" i="55"/>
  <c r="N77" i="55"/>
  <c r="J77" i="55"/>
  <c r="B77" i="55"/>
  <c r="Y76" i="55"/>
  <c r="U76" i="55"/>
  <c r="Q76" i="55"/>
  <c r="N76" i="55"/>
  <c r="J76" i="55"/>
  <c r="B76" i="55"/>
  <c r="Y75" i="55"/>
  <c r="U75" i="55"/>
  <c r="Q75" i="55"/>
  <c r="N75" i="55"/>
  <c r="J75" i="55"/>
  <c r="B75" i="55"/>
  <c r="Y74" i="55"/>
  <c r="U74" i="55"/>
  <c r="Q74" i="55"/>
  <c r="N74" i="55"/>
  <c r="J74" i="55"/>
  <c r="B74" i="55"/>
  <c r="Y73" i="55"/>
  <c r="U73" i="55"/>
  <c r="Q73" i="55"/>
  <c r="N73" i="55"/>
  <c r="J73" i="55"/>
  <c r="B73" i="55"/>
  <c r="Y72" i="55"/>
  <c r="U72" i="55"/>
  <c r="Q72" i="55"/>
  <c r="N72" i="55"/>
  <c r="J72" i="55"/>
  <c r="B72" i="55"/>
  <c r="Y71" i="55"/>
  <c r="U71" i="55"/>
  <c r="Q71" i="55"/>
  <c r="N71" i="55"/>
  <c r="J71" i="55"/>
  <c r="B71" i="55"/>
  <c r="Y70" i="55"/>
  <c r="U70" i="55"/>
  <c r="Q70" i="55"/>
  <c r="N70" i="55"/>
  <c r="J70" i="55"/>
  <c r="B70" i="55"/>
  <c r="Y69" i="55"/>
  <c r="U69" i="55"/>
  <c r="Q69" i="55"/>
  <c r="N69" i="55"/>
  <c r="J69" i="55"/>
  <c r="B69" i="55"/>
  <c r="Y68" i="55"/>
  <c r="U68" i="55"/>
  <c r="Q68" i="55"/>
  <c r="N68" i="55"/>
  <c r="J68" i="55"/>
  <c r="B68" i="55"/>
  <c r="Y67" i="55"/>
  <c r="U67" i="55"/>
  <c r="Q67" i="55"/>
  <c r="N67" i="55"/>
  <c r="J67" i="55"/>
  <c r="B67" i="55"/>
  <c r="Y66" i="55"/>
  <c r="U66" i="55"/>
  <c r="Q66" i="55"/>
  <c r="N66" i="55"/>
  <c r="J66" i="55"/>
  <c r="Y65" i="55"/>
  <c r="U65" i="55"/>
  <c r="Q65" i="55"/>
  <c r="N65" i="55"/>
  <c r="J65" i="55"/>
  <c r="B65" i="55"/>
  <c r="Y64" i="55"/>
  <c r="U64" i="55"/>
  <c r="Q64" i="55"/>
  <c r="N64" i="55"/>
  <c r="J64" i="55"/>
  <c r="B64" i="55"/>
  <c r="Y63" i="55"/>
  <c r="U63" i="55"/>
  <c r="Q63" i="55"/>
  <c r="N63" i="55"/>
  <c r="J63" i="55"/>
  <c r="B63" i="55"/>
  <c r="Y62" i="55"/>
  <c r="U62" i="55"/>
  <c r="Q62" i="55"/>
  <c r="N62" i="55"/>
  <c r="J62" i="55"/>
  <c r="B62" i="55"/>
  <c r="Y61" i="55"/>
  <c r="U61" i="55"/>
  <c r="Q61" i="55"/>
  <c r="N61" i="55"/>
  <c r="J61" i="55"/>
  <c r="B61" i="55"/>
  <c r="Y60" i="55"/>
  <c r="U60" i="55"/>
  <c r="Q60" i="55"/>
  <c r="N60" i="55"/>
  <c r="J60" i="55"/>
  <c r="B60" i="55"/>
  <c r="Y59" i="55"/>
  <c r="U59" i="55"/>
  <c r="Q59" i="55"/>
  <c r="N59" i="55"/>
  <c r="J59" i="55"/>
  <c r="B59" i="55"/>
  <c r="Y58" i="55"/>
  <c r="U58" i="55"/>
  <c r="Q58" i="55"/>
  <c r="N58" i="55"/>
  <c r="J58" i="55"/>
  <c r="B58" i="55"/>
  <c r="Y57" i="55"/>
  <c r="U57" i="55"/>
  <c r="Q57" i="55"/>
  <c r="N57" i="55"/>
  <c r="J57" i="55"/>
  <c r="B57" i="55"/>
  <c r="Y56" i="55"/>
  <c r="U56" i="55"/>
  <c r="Q56" i="55"/>
  <c r="N56" i="55"/>
  <c r="J56" i="55"/>
  <c r="B56" i="55"/>
  <c r="Y55" i="55"/>
  <c r="U55" i="55"/>
  <c r="Q55" i="55"/>
  <c r="N55" i="55"/>
  <c r="J55" i="55"/>
  <c r="B55" i="55"/>
  <c r="Y54" i="55"/>
  <c r="U54" i="55"/>
  <c r="Q54" i="55"/>
  <c r="N54" i="55"/>
  <c r="J54" i="55"/>
  <c r="B54" i="55"/>
  <c r="Y53" i="55"/>
  <c r="U53" i="55"/>
  <c r="Q53" i="55"/>
  <c r="N53" i="55"/>
  <c r="J53" i="55"/>
  <c r="B53" i="55"/>
  <c r="Y52" i="55"/>
  <c r="U52" i="55"/>
  <c r="Q52" i="55"/>
  <c r="N52" i="55"/>
  <c r="J52" i="55"/>
  <c r="B52" i="55"/>
  <c r="Y51" i="55"/>
  <c r="U51" i="55"/>
  <c r="Q51" i="55"/>
  <c r="N51" i="55"/>
  <c r="J51" i="55"/>
  <c r="B51" i="55"/>
  <c r="Y50" i="55"/>
  <c r="U50" i="55"/>
  <c r="Q50" i="55"/>
  <c r="N50" i="55"/>
  <c r="J50" i="55"/>
  <c r="B50" i="55"/>
  <c r="Y49" i="55"/>
  <c r="U49" i="55"/>
  <c r="Q49" i="55"/>
  <c r="N49" i="55"/>
  <c r="J49" i="55"/>
  <c r="B49" i="55"/>
  <c r="Y48" i="55"/>
  <c r="U48" i="55"/>
  <c r="Q48" i="55"/>
  <c r="N48" i="55"/>
  <c r="J48" i="55"/>
  <c r="B48" i="55"/>
  <c r="Y47" i="55"/>
  <c r="U47" i="55"/>
  <c r="Q47" i="55"/>
  <c r="N47" i="55"/>
  <c r="J47" i="55"/>
  <c r="B47" i="55"/>
  <c r="Y46" i="55"/>
  <c r="U46" i="55"/>
  <c r="Q46" i="55"/>
  <c r="N46" i="55"/>
  <c r="J46" i="55"/>
  <c r="B46" i="55"/>
  <c r="Y45" i="55"/>
  <c r="U45" i="55"/>
  <c r="Q45" i="55"/>
  <c r="N45" i="55"/>
  <c r="J45" i="55"/>
  <c r="B45" i="55"/>
  <c r="Y44" i="55"/>
  <c r="U44" i="55"/>
  <c r="Q44" i="55"/>
  <c r="N44" i="55"/>
  <c r="J44" i="55"/>
  <c r="B44" i="55"/>
  <c r="Y43" i="55"/>
  <c r="U43" i="55"/>
  <c r="Q43" i="55"/>
  <c r="N43" i="55"/>
  <c r="J43" i="55"/>
  <c r="B43" i="55"/>
  <c r="Y42" i="55"/>
  <c r="U42" i="55"/>
  <c r="Q42" i="55"/>
  <c r="N42" i="55"/>
  <c r="J42" i="55"/>
  <c r="B42" i="55"/>
  <c r="Y41" i="55"/>
  <c r="U41" i="55"/>
  <c r="Q41" i="55"/>
  <c r="N41" i="55"/>
  <c r="J41" i="55"/>
  <c r="B41" i="55"/>
  <c r="Y40" i="55"/>
  <c r="U40" i="55"/>
  <c r="Q40" i="55"/>
  <c r="N40" i="55"/>
  <c r="J40" i="55"/>
  <c r="B40" i="55"/>
  <c r="Y39" i="55"/>
  <c r="U39" i="55"/>
  <c r="Q39" i="55"/>
  <c r="N39" i="55"/>
  <c r="J39" i="55"/>
  <c r="B39" i="55"/>
  <c r="Y38" i="55"/>
  <c r="U38" i="55"/>
  <c r="Q38" i="55"/>
  <c r="N38" i="55"/>
  <c r="J38" i="55"/>
  <c r="B38" i="55"/>
  <c r="Y37" i="55"/>
  <c r="U37" i="55"/>
  <c r="Q37" i="55"/>
  <c r="N37" i="55"/>
  <c r="J37" i="55"/>
  <c r="B37" i="55"/>
  <c r="Y36" i="55"/>
  <c r="U36" i="55"/>
  <c r="Q36" i="55"/>
  <c r="N36" i="55"/>
  <c r="J36" i="55"/>
  <c r="B36" i="55"/>
  <c r="Y35" i="55"/>
  <c r="U35" i="55"/>
  <c r="Q35" i="55"/>
  <c r="N35" i="55"/>
  <c r="J35" i="55"/>
  <c r="B35" i="55"/>
  <c r="Y34" i="55"/>
  <c r="U34" i="55"/>
  <c r="Q34" i="55"/>
  <c r="N34" i="55"/>
  <c r="J34" i="55"/>
  <c r="B34" i="55"/>
  <c r="Y33" i="55"/>
  <c r="U33" i="55"/>
  <c r="Q33" i="55"/>
  <c r="N33" i="55"/>
  <c r="J33" i="55"/>
  <c r="B33" i="55"/>
  <c r="Y32" i="55"/>
  <c r="U32" i="55"/>
  <c r="Q32" i="55"/>
  <c r="N32" i="55"/>
  <c r="J32" i="55"/>
  <c r="B32" i="55"/>
  <c r="Y31" i="55"/>
  <c r="U31" i="55"/>
  <c r="Q31" i="55"/>
  <c r="N31" i="55"/>
  <c r="J31" i="55"/>
  <c r="B31" i="55"/>
  <c r="Y30" i="55"/>
  <c r="U30" i="55"/>
  <c r="Q30" i="55"/>
  <c r="N30" i="55"/>
  <c r="J30" i="55"/>
  <c r="B30" i="55"/>
  <c r="Y29" i="55"/>
  <c r="U29" i="55"/>
  <c r="Q29" i="55"/>
  <c r="N29" i="55"/>
  <c r="J29" i="55"/>
  <c r="B29" i="55"/>
  <c r="Y28" i="55"/>
  <c r="U28" i="55"/>
  <c r="Q28" i="55"/>
  <c r="N28" i="55"/>
  <c r="J28" i="55"/>
  <c r="B28" i="55"/>
  <c r="Y27" i="55"/>
  <c r="U27" i="55"/>
  <c r="Q27" i="55"/>
  <c r="N27" i="55"/>
  <c r="J27" i="55"/>
  <c r="B27" i="55"/>
  <c r="Y26" i="55"/>
  <c r="U26" i="55"/>
  <c r="Q26" i="55"/>
  <c r="N26" i="55"/>
  <c r="J26" i="55"/>
  <c r="B26" i="55"/>
  <c r="Y25" i="55"/>
  <c r="U25" i="55"/>
  <c r="Q25" i="55"/>
  <c r="N25" i="55"/>
  <c r="J25" i="55"/>
  <c r="B25" i="55"/>
  <c r="Y24" i="55"/>
  <c r="U24" i="55"/>
  <c r="Q24" i="55"/>
  <c r="N24" i="55"/>
  <c r="J24" i="55"/>
  <c r="B24" i="55"/>
  <c r="Y23" i="55"/>
  <c r="U23" i="55"/>
  <c r="Q23" i="55"/>
  <c r="N23" i="55"/>
  <c r="J23" i="55"/>
  <c r="B23" i="55"/>
  <c r="Y22" i="55"/>
  <c r="U22" i="55"/>
  <c r="Q22" i="55"/>
  <c r="N22" i="55"/>
  <c r="J22" i="55"/>
  <c r="B22" i="55"/>
  <c r="Y21" i="55"/>
  <c r="U21" i="55"/>
  <c r="Q21" i="55"/>
  <c r="N21" i="55"/>
  <c r="J21" i="55"/>
  <c r="B21" i="55"/>
  <c r="Y20" i="55"/>
  <c r="U20" i="55"/>
  <c r="Q20" i="55"/>
  <c r="N20" i="55"/>
  <c r="J20" i="55"/>
  <c r="B20" i="55"/>
  <c r="Y19" i="55"/>
  <c r="U19" i="55"/>
  <c r="Q19" i="55"/>
  <c r="N19" i="55"/>
  <c r="J19" i="55"/>
  <c r="B19" i="55"/>
  <c r="Y18" i="55"/>
  <c r="U18" i="55"/>
  <c r="Q18" i="55"/>
  <c r="N18" i="55"/>
  <c r="J18" i="55"/>
  <c r="B18" i="55"/>
  <c r="Y17" i="55"/>
  <c r="U17" i="55"/>
  <c r="Q17" i="55"/>
  <c r="N17" i="55"/>
  <c r="J17" i="55"/>
  <c r="B17" i="55"/>
  <c r="Y16" i="55"/>
  <c r="U16" i="55"/>
  <c r="Q16" i="55"/>
  <c r="N16" i="55"/>
  <c r="J16" i="55"/>
  <c r="B16" i="55"/>
  <c r="Y15" i="55"/>
  <c r="U15" i="55"/>
  <c r="Q15" i="55"/>
  <c r="N15" i="55"/>
  <c r="J15" i="55"/>
  <c r="B15" i="55"/>
  <c r="Y14" i="55"/>
  <c r="U14" i="55"/>
  <c r="Q14" i="55"/>
  <c r="N14" i="55"/>
  <c r="J14" i="55"/>
  <c r="B14" i="55"/>
  <c r="Y13" i="55"/>
  <c r="U13" i="55"/>
  <c r="Q13" i="55"/>
  <c r="N13" i="55"/>
  <c r="J13" i="55"/>
  <c r="B13" i="55"/>
  <c r="Y12" i="55"/>
  <c r="U12" i="55"/>
  <c r="Q12" i="55"/>
  <c r="N12" i="55"/>
  <c r="J12" i="55"/>
  <c r="B12" i="55"/>
  <c r="Y11" i="55"/>
  <c r="U11" i="55"/>
  <c r="Q11" i="55"/>
  <c r="N11" i="55"/>
  <c r="J11" i="55"/>
  <c r="B11" i="55"/>
  <c r="Y10" i="55"/>
  <c r="U10" i="55"/>
  <c r="Q10" i="55"/>
  <c r="N10" i="55"/>
  <c r="J10" i="55"/>
  <c r="B10" i="55"/>
  <c r="AD78" i="54"/>
  <c r="AD77" i="54"/>
  <c r="AD76" i="54"/>
  <c r="AC75" i="54"/>
  <c r="AD75" i="54"/>
  <c r="Z75" i="54"/>
  <c r="Y75" i="54"/>
  <c r="Q75" i="54"/>
  <c r="AD74" i="54"/>
  <c r="AA74" i="54"/>
  <c r="W74" i="54"/>
  <c r="Q74" i="54"/>
  <c r="AC71" i="54"/>
  <c r="AD71" i="54"/>
  <c r="Z71" i="54"/>
  <c r="Y71" i="54"/>
  <c r="Q71" i="54"/>
  <c r="AD70" i="54"/>
  <c r="AA70" i="54"/>
  <c r="Z70" i="54"/>
  <c r="W70" i="54"/>
  <c r="Q70" i="54"/>
  <c r="Z69" i="54"/>
  <c r="AA68" i="54"/>
  <c r="Q68" i="54"/>
  <c r="AC67" i="54"/>
  <c r="AD67" i="54"/>
  <c r="Z67" i="54"/>
  <c r="Y67" i="54"/>
  <c r="Q67" i="54"/>
  <c r="AD66" i="54"/>
  <c r="AA66" i="54"/>
  <c r="Z66" i="54"/>
  <c r="W66" i="54"/>
  <c r="AB66" i="54"/>
  <c r="Q66" i="54"/>
  <c r="AC63" i="54"/>
  <c r="AD63" i="54"/>
  <c r="Z63" i="54"/>
  <c r="Y63" i="54"/>
  <c r="Q63" i="54"/>
  <c r="AD62" i="54"/>
  <c r="AA62" i="54"/>
  <c r="Z62" i="54"/>
  <c r="Y62" i="54"/>
  <c r="W62" i="54"/>
  <c r="Q62" i="54"/>
  <c r="AA61" i="54"/>
  <c r="AC60" i="54"/>
  <c r="Y60" i="54"/>
  <c r="AC59" i="54"/>
  <c r="AD59" i="54"/>
  <c r="AA59" i="54"/>
  <c r="Z59" i="54"/>
  <c r="Y59" i="54"/>
  <c r="W59" i="54"/>
  <c r="Q59" i="54"/>
  <c r="AD58" i="54"/>
  <c r="AA58" i="54"/>
  <c r="Z58" i="54"/>
  <c r="X58" i="54"/>
  <c r="W58" i="54"/>
  <c r="AB58" i="54"/>
  <c r="Q58" i="54"/>
  <c r="S58" i="54"/>
  <c r="Z57" i="54"/>
  <c r="AC55" i="54"/>
  <c r="AD55" i="54"/>
  <c r="AA55" i="54"/>
  <c r="Z55" i="54"/>
  <c r="Y55" i="54"/>
  <c r="W55" i="54"/>
  <c r="Q55" i="54"/>
  <c r="AC54" i="54"/>
  <c r="AD54" i="54"/>
  <c r="AA54" i="54"/>
  <c r="Z54" i="54"/>
  <c r="Y54" i="54"/>
  <c r="Q54" i="54"/>
  <c r="Z52" i="54"/>
  <c r="AC51" i="54"/>
  <c r="AD51" i="54"/>
  <c r="AA51" i="54"/>
  <c r="Z51" i="54"/>
  <c r="Y51" i="54"/>
  <c r="X51" i="54"/>
  <c r="W51" i="54"/>
  <c r="Q51" i="54"/>
  <c r="AA50" i="54"/>
  <c r="X50" i="54"/>
  <c r="AB50" i="54"/>
  <c r="Q50" i="54"/>
  <c r="Q49" i="54"/>
  <c r="Y47" i="54"/>
  <c r="W47" i="54"/>
  <c r="Q47" i="54"/>
  <c r="AD46" i="54"/>
  <c r="Z46" i="54"/>
  <c r="AB46" i="54"/>
  <c r="Q46" i="54"/>
  <c r="U44" i="54"/>
  <c r="Y43" i="54"/>
  <c r="W43" i="54"/>
  <c r="Q43" i="54"/>
  <c r="AD42" i="54"/>
  <c r="AA42" i="54"/>
  <c r="Z42" i="54"/>
  <c r="X42" i="54"/>
  <c r="W42" i="54"/>
  <c r="AB42" i="54"/>
  <c r="Q42" i="54"/>
  <c r="X40" i="54"/>
  <c r="AD39" i="54"/>
  <c r="AA39" i="54"/>
  <c r="Z39" i="54"/>
  <c r="W39" i="54"/>
  <c r="AB39" i="54"/>
  <c r="Q39" i="54"/>
  <c r="T39" i="54"/>
  <c r="Q38" i="54"/>
  <c r="AC36" i="54"/>
  <c r="AB36" i="54"/>
  <c r="U36" i="54"/>
  <c r="Q36" i="54"/>
  <c r="AD35" i="54"/>
  <c r="AA35" i="54"/>
  <c r="Z35" i="54"/>
  <c r="W35" i="54"/>
  <c r="AB35" i="54"/>
  <c r="U35" i="54"/>
  <c r="Q35" i="54"/>
  <c r="T35" i="54"/>
  <c r="Q34" i="54"/>
  <c r="U32" i="54"/>
  <c r="Q32" i="54"/>
  <c r="AD31" i="54"/>
  <c r="AA31" i="54"/>
  <c r="Z31" i="54"/>
  <c r="W31" i="54"/>
  <c r="AB31" i="54"/>
  <c r="U31" i="54"/>
  <c r="Q31" i="54"/>
  <c r="T31" i="54"/>
  <c r="Q29" i="54"/>
  <c r="U28" i="54"/>
  <c r="Q28" i="54"/>
  <c r="AD27" i="54"/>
  <c r="AA27" i="54"/>
  <c r="Z27" i="54"/>
  <c r="W27" i="54"/>
  <c r="AB27" i="54"/>
  <c r="U27" i="54"/>
  <c r="Q27" i="54"/>
  <c r="T27" i="54"/>
  <c r="Q26" i="54"/>
  <c r="L70" i="34"/>
  <c r="L88" i="34" s="1"/>
  <c r="K70" i="34"/>
  <c r="K88" i="34" s="1"/>
  <c r="J70" i="34"/>
  <c r="J88" i="34" s="1"/>
  <c r="I70" i="34"/>
  <c r="I88" i="34" s="1"/>
  <c r="H70" i="34"/>
  <c r="H88" i="34" s="1"/>
  <c r="G70" i="34"/>
  <c r="G88" i="34" s="1"/>
  <c r="F70" i="34"/>
  <c r="F88" i="34" s="1"/>
  <c r="E70" i="34"/>
  <c r="E88" i="34" s="1"/>
  <c r="D70" i="34"/>
  <c r="D88" i="34" s="1"/>
  <c r="C70" i="34"/>
  <c r="C88" i="34" s="1"/>
  <c r="B70" i="34"/>
  <c r="B88" i="34" s="1"/>
  <c r="L69" i="34"/>
  <c r="K69" i="34"/>
  <c r="J69" i="34"/>
  <c r="I69" i="34"/>
  <c r="H69" i="34"/>
  <c r="G69" i="34"/>
  <c r="F69" i="34"/>
  <c r="E69" i="34"/>
  <c r="D69" i="34"/>
  <c r="C69" i="34"/>
  <c r="B69" i="34"/>
  <c r="L68" i="34"/>
  <c r="K68" i="34"/>
  <c r="J68" i="34"/>
  <c r="I68" i="34"/>
  <c r="H68" i="34"/>
  <c r="G68" i="34"/>
  <c r="F68" i="34"/>
  <c r="E68" i="34"/>
  <c r="D68" i="34"/>
  <c r="C68" i="34"/>
  <c r="B68" i="34"/>
  <c r="L67" i="34"/>
  <c r="K67" i="34"/>
  <c r="J67" i="34"/>
  <c r="I67" i="34"/>
  <c r="H67" i="34"/>
  <c r="G67" i="34"/>
  <c r="F67" i="34"/>
  <c r="E67" i="34"/>
  <c r="D67" i="34"/>
  <c r="C67" i="34"/>
  <c r="B67" i="34"/>
  <c r="L66" i="34"/>
  <c r="L87" i="34" s="1"/>
  <c r="K66" i="34"/>
  <c r="K87" i="34" s="1"/>
  <c r="J66" i="34"/>
  <c r="J87" i="34" s="1"/>
  <c r="I66" i="34"/>
  <c r="I87" i="34" s="1"/>
  <c r="H66" i="34"/>
  <c r="H87" i="34" s="1"/>
  <c r="G66" i="34"/>
  <c r="G87" i="34" s="1"/>
  <c r="F66" i="34"/>
  <c r="F87" i="34" s="1"/>
  <c r="E66" i="34"/>
  <c r="E87" i="34" s="1"/>
  <c r="D66" i="34"/>
  <c r="D87" i="34" s="1"/>
  <c r="C66" i="34"/>
  <c r="C87" i="34" s="1"/>
  <c r="B66" i="34"/>
  <c r="B87" i="34" s="1"/>
  <c r="L65" i="34"/>
  <c r="K65" i="34"/>
  <c r="J65" i="34"/>
  <c r="I65" i="34"/>
  <c r="H65" i="34"/>
  <c r="G65" i="34"/>
  <c r="F65" i="34"/>
  <c r="E65" i="34"/>
  <c r="D65" i="34"/>
  <c r="C65" i="34"/>
  <c r="B65" i="34"/>
  <c r="L64" i="34"/>
  <c r="K64" i="34"/>
  <c r="J64" i="34"/>
  <c r="I64" i="34"/>
  <c r="H64" i="34"/>
  <c r="G64" i="34"/>
  <c r="F64" i="34"/>
  <c r="E64" i="34"/>
  <c r="D64" i="34"/>
  <c r="C64" i="34"/>
  <c r="B64" i="34"/>
  <c r="L63" i="34"/>
  <c r="K63" i="34"/>
  <c r="J63" i="34"/>
  <c r="I63" i="34"/>
  <c r="H63" i="34"/>
  <c r="G63" i="34"/>
  <c r="F63" i="34"/>
  <c r="E63" i="34"/>
  <c r="D63" i="34"/>
  <c r="C63" i="34"/>
  <c r="B63" i="34"/>
  <c r="L62" i="34"/>
  <c r="L86" i="34" s="1"/>
  <c r="K62" i="34"/>
  <c r="K86" i="34" s="1"/>
  <c r="J62" i="34"/>
  <c r="J86" i="34" s="1"/>
  <c r="I62" i="34"/>
  <c r="I86" i="34" s="1"/>
  <c r="H62" i="34"/>
  <c r="H86" i="34" s="1"/>
  <c r="G62" i="34"/>
  <c r="G86" i="34" s="1"/>
  <c r="F62" i="34"/>
  <c r="F86" i="34" s="1"/>
  <c r="E62" i="34"/>
  <c r="E86" i="34" s="1"/>
  <c r="D62" i="34"/>
  <c r="D86" i="34" s="1"/>
  <c r="C62" i="34"/>
  <c r="C86" i="34" s="1"/>
  <c r="B62" i="34"/>
  <c r="B86" i="34" s="1"/>
  <c r="L61" i="34"/>
  <c r="K61" i="34"/>
  <c r="J61" i="34"/>
  <c r="I61" i="34"/>
  <c r="H61" i="34"/>
  <c r="G61" i="34"/>
  <c r="F61" i="34"/>
  <c r="E61" i="34"/>
  <c r="D61" i="34"/>
  <c r="C61" i="34"/>
  <c r="B61" i="34"/>
  <c r="L60" i="34"/>
  <c r="K60" i="34"/>
  <c r="J60" i="34"/>
  <c r="I60" i="34"/>
  <c r="H60" i="34"/>
  <c r="G60" i="34"/>
  <c r="F60" i="34"/>
  <c r="E60" i="34"/>
  <c r="D60" i="34"/>
  <c r="C60" i="34"/>
  <c r="B60" i="34"/>
  <c r="L59" i="34"/>
  <c r="K59" i="34"/>
  <c r="J59" i="34"/>
  <c r="I59" i="34"/>
  <c r="H59" i="34"/>
  <c r="G59" i="34"/>
  <c r="F59" i="34"/>
  <c r="E59" i="34"/>
  <c r="D59" i="34"/>
  <c r="C59" i="34"/>
  <c r="B59" i="34"/>
  <c r="L58" i="34"/>
  <c r="L85" i="34" s="1"/>
  <c r="K58" i="34"/>
  <c r="K85" i="34" s="1"/>
  <c r="J58" i="34"/>
  <c r="J85" i="34" s="1"/>
  <c r="I58" i="34"/>
  <c r="I85" i="34" s="1"/>
  <c r="H58" i="34"/>
  <c r="H85" i="34" s="1"/>
  <c r="G58" i="34"/>
  <c r="G85" i="34" s="1"/>
  <c r="F58" i="34"/>
  <c r="F85" i="34" s="1"/>
  <c r="E58" i="34"/>
  <c r="E85" i="34" s="1"/>
  <c r="D58" i="34"/>
  <c r="D85" i="34" s="1"/>
  <c r="C58" i="34"/>
  <c r="C85" i="34" s="1"/>
  <c r="B58" i="34"/>
  <c r="B85" i="34" s="1"/>
  <c r="L57" i="34"/>
  <c r="K57" i="34"/>
  <c r="J57" i="34"/>
  <c r="I57" i="34"/>
  <c r="H57" i="34"/>
  <c r="G57" i="34"/>
  <c r="F57" i="34"/>
  <c r="E57" i="34"/>
  <c r="D57" i="34"/>
  <c r="C57" i="34"/>
  <c r="B57" i="34"/>
  <c r="L56" i="34"/>
  <c r="K56" i="34"/>
  <c r="J56" i="34"/>
  <c r="I56" i="34"/>
  <c r="H56" i="34"/>
  <c r="G56" i="34"/>
  <c r="F56" i="34"/>
  <c r="E56" i="34"/>
  <c r="D56" i="34"/>
  <c r="C56" i="34"/>
  <c r="B56" i="34"/>
  <c r="L55" i="34"/>
  <c r="K55" i="34"/>
  <c r="J55" i="34"/>
  <c r="I55" i="34"/>
  <c r="H55" i="34"/>
  <c r="G55" i="34"/>
  <c r="F55" i="34"/>
  <c r="E55" i="34"/>
  <c r="D55" i="34"/>
  <c r="C55" i="34"/>
  <c r="B55" i="34"/>
  <c r="L54" i="34"/>
  <c r="L84" i="34" s="1"/>
  <c r="K54" i="34"/>
  <c r="K84" i="34" s="1"/>
  <c r="J54" i="34"/>
  <c r="J84" i="34" s="1"/>
  <c r="I54" i="34"/>
  <c r="I84" i="34" s="1"/>
  <c r="H54" i="34"/>
  <c r="H84" i="34" s="1"/>
  <c r="G54" i="34"/>
  <c r="G84" i="34" s="1"/>
  <c r="F54" i="34"/>
  <c r="F84" i="34" s="1"/>
  <c r="E54" i="34"/>
  <c r="E84" i="34" s="1"/>
  <c r="D54" i="34"/>
  <c r="D84" i="34" s="1"/>
  <c r="C54" i="34"/>
  <c r="C84" i="34" s="1"/>
  <c r="B54" i="34"/>
  <c r="B84" i="34" s="1"/>
  <c r="L53" i="34"/>
  <c r="K53" i="34"/>
  <c r="J53" i="34"/>
  <c r="I53" i="34"/>
  <c r="H53" i="34"/>
  <c r="G53" i="34"/>
  <c r="F53" i="34"/>
  <c r="E53" i="34"/>
  <c r="D53" i="34"/>
  <c r="C53" i="34"/>
  <c r="B53" i="34"/>
  <c r="L52" i="34"/>
  <c r="K52" i="34"/>
  <c r="J52" i="34"/>
  <c r="I52" i="34"/>
  <c r="H52" i="34"/>
  <c r="G52" i="34"/>
  <c r="F52" i="34"/>
  <c r="E52" i="34"/>
  <c r="D52" i="34"/>
  <c r="C52" i="34"/>
  <c r="B52" i="34"/>
  <c r="L51" i="34"/>
  <c r="K51" i="34"/>
  <c r="J51" i="34"/>
  <c r="I51" i="34"/>
  <c r="H51" i="34"/>
  <c r="G51" i="34"/>
  <c r="F51" i="34"/>
  <c r="E51" i="34"/>
  <c r="D51" i="34"/>
  <c r="C51" i="34"/>
  <c r="B51" i="34"/>
  <c r="L50" i="34"/>
  <c r="L83" i="34" s="1"/>
  <c r="K50" i="34"/>
  <c r="K83" i="34" s="1"/>
  <c r="J50" i="34"/>
  <c r="J83" i="34" s="1"/>
  <c r="I50" i="34"/>
  <c r="I83" i="34" s="1"/>
  <c r="H50" i="34"/>
  <c r="H83" i="34" s="1"/>
  <c r="G50" i="34"/>
  <c r="G83" i="34" s="1"/>
  <c r="F50" i="34"/>
  <c r="F83" i="34" s="1"/>
  <c r="E50" i="34"/>
  <c r="E83" i="34" s="1"/>
  <c r="D50" i="34"/>
  <c r="D83" i="34" s="1"/>
  <c r="C50" i="34"/>
  <c r="C83" i="34" s="1"/>
  <c r="B50" i="34"/>
  <c r="B83" i="34" s="1"/>
  <c r="L49" i="34"/>
  <c r="K49" i="34"/>
  <c r="J49" i="34"/>
  <c r="I49" i="34"/>
  <c r="H49" i="34"/>
  <c r="G49" i="34"/>
  <c r="F49" i="34"/>
  <c r="E49" i="34"/>
  <c r="D49" i="34"/>
  <c r="C49" i="34"/>
  <c r="B49" i="34"/>
  <c r="L48" i="34"/>
  <c r="K48" i="34"/>
  <c r="J48" i="34"/>
  <c r="I48" i="34"/>
  <c r="H48" i="34"/>
  <c r="G48" i="34"/>
  <c r="F48" i="34"/>
  <c r="E48" i="34"/>
  <c r="D48" i="34"/>
  <c r="C48" i="34"/>
  <c r="B48" i="34"/>
  <c r="L47" i="34"/>
  <c r="K47" i="34"/>
  <c r="J47" i="34"/>
  <c r="I47" i="34"/>
  <c r="H47" i="34"/>
  <c r="G47" i="34"/>
  <c r="F47" i="34"/>
  <c r="E47" i="34"/>
  <c r="D47" i="34"/>
  <c r="C47" i="34"/>
  <c r="B47" i="34"/>
  <c r="L46" i="34"/>
  <c r="L82" i="34" s="1"/>
  <c r="K46" i="34"/>
  <c r="K82" i="34" s="1"/>
  <c r="J46" i="34"/>
  <c r="J82" i="34" s="1"/>
  <c r="I46" i="34"/>
  <c r="I82" i="34" s="1"/>
  <c r="H46" i="34"/>
  <c r="H82" i="34" s="1"/>
  <c r="G46" i="34"/>
  <c r="G82" i="34" s="1"/>
  <c r="F46" i="34"/>
  <c r="F82" i="34" s="1"/>
  <c r="E46" i="34"/>
  <c r="E82" i="34" s="1"/>
  <c r="D46" i="34"/>
  <c r="D82" i="34" s="1"/>
  <c r="C46" i="34"/>
  <c r="C82" i="34" s="1"/>
  <c r="B46" i="34"/>
  <c r="B82" i="34" s="1"/>
  <c r="L45" i="34"/>
  <c r="K45" i="34"/>
  <c r="J45" i="34"/>
  <c r="I45" i="34"/>
  <c r="H45" i="34"/>
  <c r="G45" i="34"/>
  <c r="F45" i="34"/>
  <c r="E45" i="34"/>
  <c r="D45" i="34"/>
  <c r="C45" i="34"/>
  <c r="B45" i="34"/>
  <c r="L44" i="34"/>
  <c r="K44" i="34"/>
  <c r="J44" i="34"/>
  <c r="I44" i="34"/>
  <c r="H44" i="34"/>
  <c r="G44" i="34"/>
  <c r="F44" i="34"/>
  <c r="E44" i="34"/>
  <c r="D44" i="34"/>
  <c r="C44" i="34"/>
  <c r="B44" i="34"/>
  <c r="L43" i="34"/>
  <c r="K43" i="34"/>
  <c r="J43" i="34"/>
  <c r="I43" i="34"/>
  <c r="H43" i="34"/>
  <c r="G43" i="34"/>
  <c r="F43" i="34"/>
  <c r="E43" i="34"/>
  <c r="D43" i="34"/>
  <c r="C43" i="34"/>
  <c r="B43" i="34"/>
  <c r="L42" i="34"/>
  <c r="L81" i="34" s="1"/>
  <c r="K42" i="34"/>
  <c r="K81" i="34" s="1"/>
  <c r="J42" i="34"/>
  <c r="J81" i="34" s="1"/>
  <c r="I42" i="34"/>
  <c r="I81" i="34" s="1"/>
  <c r="H42" i="34"/>
  <c r="H81" i="34" s="1"/>
  <c r="G42" i="34"/>
  <c r="G81" i="34" s="1"/>
  <c r="F42" i="34"/>
  <c r="F81" i="34" s="1"/>
  <c r="E42" i="34"/>
  <c r="E81" i="34" s="1"/>
  <c r="D42" i="34"/>
  <c r="D81" i="34" s="1"/>
  <c r="C42" i="34"/>
  <c r="C81" i="34" s="1"/>
  <c r="B42" i="34"/>
  <c r="B81" i="34" s="1"/>
  <c r="L41" i="34"/>
  <c r="K41" i="34"/>
  <c r="J41" i="34"/>
  <c r="I41" i="34"/>
  <c r="H41" i="34"/>
  <c r="G41" i="34"/>
  <c r="F41" i="34"/>
  <c r="E41" i="34"/>
  <c r="D41" i="34"/>
  <c r="C41" i="34"/>
  <c r="B41" i="34"/>
  <c r="L40" i="34"/>
  <c r="K40" i="34"/>
  <c r="J40" i="34"/>
  <c r="I40" i="34"/>
  <c r="H40" i="34"/>
  <c r="G40" i="34"/>
  <c r="F40" i="34"/>
  <c r="E40" i="34"/>
  <c r="D40" i="34"/>
  <c r="C40" i="34"/>
  <c r="B40" i="34"/>
  <c r="L39" i="34"/>
  <c r="K39" i="34"/>
  <c r="J39" i="34"/>
  <c r="I39" i="34"/>
  <c r="H39" i="34"/>
  <c r="G39" i="34"/>
  <c r="F39" i="34"/>
  <c r="E39" i="34"/>
  <c r="D39" i="34"/>
  <c r="C39" i="34"/>
  <c r="B39" i="34"/>
  <c r="L38" i="34"/>
  <c r="L80" i="34" s="1"/>
  <c r="K38" i="34"/>
  <c r="K80" i="34" s="1"/>
  <c r="J38" i="34"/>
  <c r="J80" i="34" s="1"/>
  <c r="I38" i="34"/>
  <c r="I80" i="34" s="1"/>
  <c r="H38" i="34"/>
  <c r="H80" i="34" s="1"/>
  <c r="G38" i="34"/>
  <c r="G80" i="34" s="1"/>
  <c r="F38" i="34"/>
  <c r="F80" i="34" s="1"/>
  <c r="E38" i="34"/>
  <c r="E80" i="34" s="1"/>
  <c r="D38" i="34"/>
  <c r="D80" i="34" s="1"/>
  <c r="C38" i="34"/>
  <c r="C80" i="34" s="1"/>
  <c r="B38" i="34"/>
  <c r="B80" i="34" s="1"/>
  <c r="L37" i="34"/>
  <c r="K37" i="34"/>
  <c r="J37" i="34"/>
  <c r="I37" i="34"/>
  <c r="H37" i="34"/>
  <c r="G37" i="34"/>
  <c r="F37" i="34"/>
  <c r="E37" i="34"/>
  <c r="D37" i="34"/>
  <c r="C37" i="34"/>
  <c r="B37" i="34"/>
  <c r="L36" i="34"/>
  <c r="K36" i="34"/>
  <c r="J36" i="34"/>
  <c r="I36" i="34"/>
  <c r="H36" i="34"/>
  <c r="G36" i="34"/>
  <c r="F36" i="34"/>
  <c r="E36" i="34"/>
  <c r="D36" i="34"/>
  <c r="C36" i="34"/>
  <c r="B36" i="34"/>
  <c r="L35" i="34"/>
  <c r="K35" i="34"/>
  <c r="J35" i="34"/>
  <c r="I35" i="34"/>
  <c r="H35" i="34"/>
  <c r="G35" i="34"/>
  <c r="F35" i="34"/>
  <c r="E35" i="34"/>
  <c r="D35" i="34"/>
  <c r="C35" i="34"/>
  <c r="B35" i="34"/>
  <c r="L34" i="34"/>
  <c r="L79" i="34" s="1"/>
  <c r="K34" i="34"/>
  <c r="K79" i="34" s="1"/>
  <c r="J34" i="34"/>
  <c r="J79" i="34" s="1"/>
  <c r="I34" i="34"/>
  <c r="I79" i="34" s="1"/>
  <c r="H34" i="34"/>
  <c r="H79" i="34" s="1"/>
  <c r="G34" i="34"/>
  <c r="G79" i="34" s="1"/>
  <c r="F34" i="34"/>
  <c r="F79" i="34" s="1"/>
  <c r="E34" i="34"/>
  <c r="E79" i="34" s="1"/>
  <c r="D34" i="34"/>
  <c r="D79" i="34" s="1"/>
  <c r="C34" i="34"/>
  <c r="C79" i="34" s="1"/>
  <c r="B34" i="34"/>
  <c r="B79" i="34" s="1"/>
  <c r="L33" i="34"/>
  <c r="K33" i="34"/>
  <c r="J33" i="34"/>
  <c r="I33" i="34"/>
  <c r="H33" i="34"/>
  <c r="G33" i="34"/>
  <c r="F33" i="34"/>
  <c r="E33" i="34"/>
  <c r="D33" i="34"/>
  <c r="C33" i="34"/>
  <c r="B33" i="34"/>
  <c r="L32" i="34"/>
  <c r="K32" i="34"/>
  <c r="J32" i="34"/>
  <c r="I32" i="34"/>
  <c r="H32" i="34"/>
  <c r="G32" i="34"/>
  <c r="F32" i="34"/>
  <c r="E32" i="34"/>
  <c r="D32" i="34"/>
  <c r="C32" i="34"/>
  <c r="B32" i="34"/>
  <c r="L31" i="34"/>
  <c r="K31" i="34"/>
  <c r="J31" i="34"/>
  <c r="I31" i="34"/>
  <c r="H31" i="34"/>
  <c r="G31" i="34"/>
  <c r="F31" i="34"/>
  <c r="E31" i="34"/>
  <c r="D31" i="34"/>
  <c r="C31" i="34"/>
  <c r="B31" i="34"/>
  <c r="L30" i="34"/>
  <c r="L78" i="34" s="1"/>
  <c r="K30" i="34"/>
  <c r="K78" i="34" s="1"/>
  <c r="J30" i="34"/>
  <c r="J78" i="34" s="1"/>
  <c r="I30" i="34"/>
  <c r="I78" i="34" s="1"/>
  <c r="H30" i="34"/>
  <c r="H78" i="34" s="1"/>
  <c r="G30" i="34"/>
  <c r="G78" i="34" s="1"/>
  <c r="F30" i="34"/>
  <c r="F78" i="34" s="1"/>
  <c r="E30" i="34"/>
  <c r="E78" i="34" s="1"/>
  <c r="D30" i="34"/>
  <c r="D78" i="34" s="1"/>
  <c r="C30" i="34"/>
  <c r="C78" i="34" s="1"/>
  <c r="B30" i="34"/>
  <c r="B78" i="34" s="1"/>
  <c r="L29" i="34"/>
  <c r="K29" i="34"/>
  <c r="J29" i="34"/>
  <c r="I29" i="34"/>
  <c r="H29" i="34"/>
  <c r="G29" i="34"/>
  <c r="F29" i="34"/>
  <c r="E29" i="34"/>
  <c r="D29" i="34"/>
  <c r="C29" i="34"/>
  <c r="B29" i="34"/>
  <c r="L28" i="34"/>
  <c r="K28" i="34"/>
  <c r="J28" i="34"/>
  <c r="I28" i="34"/>
  <c r="H28" i="34"/>
  <c r="G28" i="34"/>
  <c r="F28" i="34"/>
  <c r="E28" i="34"/>
  <c r="D28" i="34"/>
  <c r="C28" i="34"/>
  <c r="B28" i="34"/>
  <c r="L27" i="34"/>
  <c r="K27" i="34"/>
  <c r="J27" i="34"/>
  <c r="I27" i="34"/>
  <c r="H27" i="34"/>
  <c r="G27" i="34"/>
  <c r="F27" i="34"/>
  <c r="E27" i="34"/>
  <c r="D27" i="34"/>
  <c r="C27" i="34"/>
  <c r="B27" i="34"/>
  <c r="L26" i="34"/>
  <c r="L77" i="34" s="1"/>
  <c r="K26" i="34"/>
  <c r="K77" i="34" s="1"/>
  <c r="J26" i="34"/>
  <c r="J77" i="34" s="1"/>
  <c r="I26" i="34"/>
  <c r="I77" i="34" s="1"/>
  <c r="H26" i="34"/>
  <c r="H77" i="34" s="1"/>
  <c r="G26" i="34"/>
  <c r="G77" i="34" s="1"/>
  <c r="F26" i="34"/>
  <c r="F77" i="34" s="1"/>
  <c r="E26" i="34"/>
  <c r="E77" i="34" s="1"/>
  <c r="D26" i="34"/>
  <c r="D77" i="34" s="1"/>
  <c r="C26" i="34"/>
  <c r="C77" i="34" s="1"/>
  <c r="B26" i="34"/>
  <c r="B77" i="34" s="1"/>
  <c r="N77" i="34" s="1"/>
  <c r="L25" i="34"/>
  <c r="K25" i="34"/>
  <c r="J25" i="34"/>
  <c r="I25" i="34"/>
  <c r="H25" i="34"/>
  <c r="G25" i="34"/>
  <c r="F25" i="34"/>
  <c r="E25" i="34"/>
  <c r="D25" i="34"/>
  <c r="C25" i="34"/>
  <c r="B25" i="34"/>
  <c r="Y153" i="51"/>
  <c r="X153" i="51"/>
  <c r="R153" i="51"/>
  <c r="Q153" i="51"/>
  <c r="P153" i="51"/>
  <c r="O153" i="51"/>
  <c r="Y152" i="51"/>
  <c r="X152" i="51"/>
  <c r="R152" i="51"/>
  <c r="Q152" i="51"/>
  <c r="P152" i="51"/>
  <c r="O152" i="51"/>
  <c r="Y151" i="51"/>
  <c r="X151" i="51"/>
  <c r="R151" i="51"/>
  <c r="Q151" i="51"/>
  <c r="P151" i="51"/>
  <c r="O151" i="51"/>
  <c r="Y150" i="51"/>
  <c r="X150" i="51"/>
  <c r="R150" i="51"/>
  <c r="Q150" i="51"/>
  <c r="P150" i="51"/>
  <c r="O150" i="51"/>
  <c r="Y149" i="51"/>
  <c r="X149" i="51"/>
  <c r="R149" i="51"/>
  <c r="Q149" i="51"/>
  <c r="P149" i="51"/>
  <c r="O149" i="51"/>
  <c r="Y148" i="51"/>
  <c r="X148" i="51"/>
  <c r="R148" i="51"/>
  <c r="Q148" i="51"/>
  <c r="P148" i="51"/>
  <c r="O148" i="51"/>
  <c r="Y147" i="51"/>
  <c r="X147" i="51"/>
  <c r="R147" i="51"/>
  <c r="Q147" i="51"/>
  <c r="P147" i="51"/>
  <c r="O147" i="51"/>
  <c r="Y146" i="51"/>
  <c r="X146" i="51"/>
  <c r="R146" i="51"/>
  <c r="Q146" i="51"/>
  <c r="P146" i="51"/>
  <c r="O146" i="51"/>
  <c r="Y145" i="51"/>
  <c r="X145" i="51"/>
  <c r="R145" i="51"/>
  <c r="Q145" i="51"/>
  <c r="P145" i="51"/>
  <c r="O145" i="51"/>
  <c r="Y143" i="51"/>
  <c r="X143" i="51"/>
  <c r="W143" i="51"/>
  <c r="V143" i="51"/>
  <c r="U143" i="51"/>
  <c r="T143" i="51"/>
  <c r="S143" i="51"/>
  <c r="R143" i="51"/>
  <c r="Q143" i="51"/>
  <c r="P143" i="51"/>
  <c r="O143" i="51"/>
  <c r="Y142" i="51"/>
  <c r="X142" i="51"/>
  <c r="W142" i="51"/>
  <c r="V142" i="51"/>
  <c r="U142" i="51"/>
  <c r="T142" i="51"/>
  <c r="S142" i="51"/>
  <c r="R142" i="51"/>
  <c r="Q142" i="51"/>
  <c r="P142" i="51"/>
  <c r="O142" i="51"/>
  <c r="Y141" i="51"/>
  <c r="X141" i="51"/>
  <c r="W141" i="51"/>
  <c r="V141" i="51"/>
  <c r="U141" i="51"/>
  <c r="T141" i="51"/>
  <c r="S141" i="51"/>
  <c r="R141" i="51"/>
  <c r="Q141" i="51"/>
  <c r="P141" i="51"/>
  <c r="O141" i="51"/>
  <c r="Y140" i="51"/>
  <c r="X140" i="51"/>
  <c r="W140" i="51"/>
  <c r="V140" i="51"/>
  <c r="U140" i="51"/>
  <c r="T140" i="51"/>
  <c r="S140" i="51"/>
  <c r="R140" i="51"/>
  <c r="Q140" i="51"/>
  <c r="P140" i="51"/>
  <c r="O140" i="51"/>
  <c r="Y139" i="51"/>
  <c r="X139" i="51"/>
  <c r="W139" i="51"/>
  <c r="V139" i="51"/>
  <c r="U139" i="51"/>
  <c r="T139" i="51"/>
  <c r="S139" i="51"/>
  <c r="R139" i="51"/>
  <c r="Q139" i="51"/>
  <c r="P139" i="51"/>
  <c r="O139" i="51"/>
  <c r="Y138" i="51"/>
  <c r="X138" i="51"/>
  <c r="W138" i="51"/>
  <c r="V138" i="51"/>
  <c r="U138" i="51"/>
  <c r="T138" i="51"/>
  <c r="S138" i="51"/>
  <c r="R138" i="51"/>
  <c r="Q138" i="51"/>
  <c r="P138" i="51"/>
  <c r="O138" i="51"/>
  <c r="Y137" i="51"/>
  <c r="X137" i="51"/>
  <c r="W137" i="51"/>
  <c r="V137" i="51"/>
  <c r="U137" i="51"/>
  <c r="T137" i="51"/>
  <c r="S137" i="51"/>
  <c r="R137" i="51"/>
  <c r="Q137" i="51"/>
  <c r="P137" i="51"/>
  <c r="O137" i="51"/>
  <c r="Y136" i="51"/>
  <c r="X136" i="51"/>
  <c r="W136" i="51"/>
  <c r="V136" i="51"/>
  <c r="U136" i="51"/>
  <c r="T136" i="51"/>
  <c r="S136" i="51"/>
  <c r="R136" i="51"/>
  <c r="Q136" i="51"/>
  <c r="P136" i="51"/>
  <c r="O136" i="51"/>
  <c r="Y135" i="51"/>
  <c r="X135" i="51"/>
  <c r="W135" i="51"/>
  <c r="V135" i="51"/>
  <c r="U135" i="51"/>
  <c r="T135" i="51"/>
  <c r="S135" i="51"/>
  <c r="R135" i="51"/>
  <c r="Q135" i="51"/>
  <c r="P135" i="51"/>
  <c r="O135" i="51"/>
  <c r="Y134" i="51"/>
  <c r="X134" i="51"/>
  <c r="W134" i="51"/>
  <c r="V134" i="51"/>
  <c r="U134" i="51"/>
  <c r="T134" i="51"/>
  <c r="S134" i="51"/>
  <c r="R134" i="51"/>
  <c r="Q134" i="51"/>
  <c r="P134" i="51"/>
  <c r="O134" i="51"/>
  <c r="Y133" i="51"/>
  <c r="X133" i="51"/>
  <c r="W133" i="51"/>
  <c r="V133" i="51"/>
  <c r="U133" i="51"/>
  <c r="T133" i="51"/>
  <c r="S133" i="51"/>
  <c r="R133" i="51"/>
  <c r="Q133" i="51"/>
  <c r="P133" i="51"/>
  <c r="O133" i="51"/>
  <c r="Y132" i="51"/>
  <c r="X132" i="51"/>
  <c r="W132" i="51"/>
  <c r="V132" i="51"/>
  <c r="U132" i="51"/>
  <c r="T132" i="51"/>
  <c r="S132" i="51"/>
  <c r="R132" i="51"/>
  <c r="Q132" i="51"/>
  <c r="P132" i="51"/>
  <c r="O132" i="51"/>
  <c r="Y131" i="51"/>
  <c r="X131" i="51"/>
  <c r="W131" i="51"/>
  <c r="V131" i="51"/>
  <c r="U131" i="51"/>
  <c r="T131" i="51"/>
  <c r="S131" i="51"/>
  <c r="R131" i="51"/>
  <c r="Q131" i="51"/>
  <c r="P131" i="51"/>
  <c r="O131" i="51"/>
  <c r="Y130" i="51"/>
  <c r="X130" i="51"/>
  <c r="W130" i="51"/>
  <c r="V130" i="51"/>
  <c r="U130" i="51"/>
  <c r="T130" i="51"/>
  <c r="S130" i="51"/>
  <c r="R130" i="51"/>
  <c r="Q130" i="51"/>
  <c r="P130" i="51"/>
  <c r="O130" i="51"/>
  <c r="Y129" i="51"/>
  <c r="X129" i="51"/>
  <c r="W129" i="51"/>
  <c r="V129" i="51"/>
  <c r="U129" i="51"/>
  <c r="T129" i="51"/>
  <c r="S129" i="51"/>
  <c r="R129" i="51"/>
  <c r="Q129" i="51"/>
  <c r="P129" i="51"/>
  <c r="O129" i="51"/>
  <c r="Y128" i="51"/>
  <c r="X128" i="51"/>
  <c r="W128" i="51"/>
  <c r="V128" i="51"/>
  <c r="U128" i="51"/>
  <c r="T128" i="51"/>
  <c r="S128" i="51"/>
  <c r="R128" i="51"/>
  <c r="Q128" i="51"/>
  <c r="P128" i="51"/>
  <c r="O128" i="51"/>
  <c r="Y127" i="51"/>
  <c r="X127" i="51"/>
  <c r="W127" i="51"/>
  <c r="V127" i="51"/>
  <c r="U127" i="51"/>
  <c r="T127" i="51"/>
  <c r="S127" i="51"/>
  <c r="R127" i="51"/>
  <c r="Q127" i="51"/>
  <c r="P127" i="51"/>
  <c r="O127" i="51"/>
  <c r="Y126" i="51"/>
  <c r="X126" i="51"/>
  <c r="W126" i="51"/>
  <c r="V126" i="51"/>
  <c r="U126" i="51"/>
  <c r="T126" i="51"/>
  <c r="S126" i="51"/>
  <c r="R126" i="51"/>
  <c r="Q126" i="51"/>
  <c r="P126" i="51"/>
  <c r="O126" i="51"/>
  <c r="Y125" i="51"/>
  <c r="X125" i="51"/>
  <c r="W125" i="51"/>
  <c r="V125" i="51"/>
  <c r="U125" i="51"/>
  <c r="T125" i="51"/>
  <c r="S125" i="51"/>
  <c r="R125" i="51"/>
  <c r="Q125" i="51"/>
  <c r="P125" i="51"/>
  <c r="O125" i="51"/>
  <c r="Y124" i="51"/>
  <c r="X124" i="51"/>
  <c r="W124" i="51"/>
  <c r="V124" i="51"/>
  <c r="U124" i="51"/>
  <c r="T124" i="51"/>
  <c r="S124" i="51"/>
  <c r="R124" i="51"/>
  <c r="Q124" i="51"/>
  <c r="P124" i="51"/>
  <c r="O124" i="51"/>
  <c r="Y123" i="51"/>
  <c r="X123" i="51"/>
  <c r="W123" i="51"/>
  <c r="V123" i="51"/>
  <c r="U123" i="51"/>
  <c r="T123" i="51"/>
  <c r="S123" i="51"/>
  <c r="R123" i="51"/>
  <c r="Q123" i="51"/>
  <c r="P123" i="51"/>
  <c r="O123" i="51"/>
  <c r="Y122" i="51"/>
  <c r="X122" i="51"/>
  <c r="W122" i="51"/>
  <c r="V122" i="51"/>
  <c r="U122" i="51"/>
  <c r="T122" i="51"/>
  <c r="S122" i="51"/>
  <c r="R122" i="51"/>
  <c r="Q122" i="51"/>
  <c r="P122" i="51"/>
  <c r="O122" i="51"/>
  <c r="Y121" i="51"/>
  <c r="X121" i="51"/>
  <c r="W121" i="51"/>
  <c r="V121" i="51"/>
  <c r="U121" i="51"/>
  <c r="T121" i="51"/>
  <c r="S121" i="51"/>
  <c r="R121" i="51"/>
  <c r="Q121" i="51"/>
  <c r="P121" i="51"/>
  <c r="O121" i="51"/>
  <c r="Y120" i="51"/>
  <c r="X120" i="51"/>
  <c r="W120" i="51"/>
  <c r="V120" i="51"/>
  <c r="U120" i="51"/>
  <c r="T120" i="51"/>
  <c r="S120" i="51"/>
  <c r="R120" i="51"/>
  <c r="Q120" i="51"/>
  <c r="P120" i="51"/>
  <c r="O120" i="51"/>
  <c r="Y119" i="51"/>
  <c r="X119" i="51"/>
  <c r="W119" i="51"/>
  <c r="V119" i="51"/>
  <c r="U119" i="51"/>
  <c r="T119" i="51"/>
  <c r="S119" i="51"/>
  <c r="R119" i="51"/>
  <c r="Q119" i="51"/>
  <c r="P119" i="51"/>
  <c r="O119" i="51"/>
  <c r="Y118" i="51"/>
  <c r="X118" i="51"/>
  <c r="W118" i="51"/>
  <c r="V118" i="51"/>
  <c r="U118" i="51"/>
  <c r="T118" i="51"/>
  <c r="S118" i="51"/>
  <c r="R118" i="51"/>
  <c r="Q118" i="51"/>
  <c r="P118" i="51"/>
  <c r="O118" i="51"/>
  <c r="Y117" i="51"/>
  <c r="X117" i="51"/>
  <c r="W117" i="51"/>
  <c r="V117" i="51"/>
  <c r="U117" i="51"/>
  <c r="T117" i="51"/>
  <c r="S117" i="51"/>
  <c r="R117" i="51"/>
  <c r="Q117" i="51"/>
  <c r="P117" i="51"/>
  <c r="O117" i="51"/>
  <c r="Y116" i="51"/>
  <c r="X116" i="51"/>
  <c r="W116" i="51"/>
  <c r="V116" i="51"/>
  <c r="U116" i="51"/>
  <c r="T116" i="51"/>
  <c r="S116" i="51"/>
  <c r="R116" i="51"/>
  <c r="Q116" i="51"/>
  <c r="P116" i="51"/>
  <c r="O116" i="51"/>
  <c r="Y115" i="51"/>
  <c r="X115" i="51"/>
  <c r="W115" i="51"/>
  <c r="V115" i="51"/>
  <c r="U115" i="51"/>
  <c r="T115" i="51"/>
  <c r="S115" i="51"/>
  <c r="R115" i="51"/>
  <c r="Q115" i="51"/>
  <c r="P115" i="51"/>
  <c r="O115" i="51"/>
  <c r="Y114" i="51"/>
  <c r="X114" i="51"/>
  <c r="W114" i="51"/>
  <c r="V114" i="51"/>
  <c r="U114" i="51"/>
  <c r="T114" i="51"/>
  <c r="S114" i="51"/>
  <c r="R114" i="51"/>
  <c r="Q114" i="51"/>
  <c r="P114" i="51"/>
  <c r="O114" i="51"/>
  <c r="Y113" i="51"/>
  <c r="X113" i="51"/>
  <c r="W113" i="51"/>
  <c r="V113" i="51"/>
  <c r="U113" i="51"/>
  <c r="T113" i="51"/>
  <c r="S113" i="51"/>
  <c r="R113" i="51"/>
  <c r="Q113" i="51"/>
  <c r="P113" i="51"/>
  <c r="O113" i="51"/>
  <c r="Y112" i="51"/>
  <c r="X112" i="51"/>
  <c r="W112" i="51"/>
  <c r="V112" i="51"/>
  <c r="U112" i="51"/>
  <c r="T112" i="51"/>
  <c r="S112" i="51"/>
  <c r="R112" i="51"/>
  <c r="Q112" i="51"/>
  <c r="P112" i="51"/>
  <c r="O112" i="51"/>
  <c r="Y111" i="51"/>
  <c r="X111" i="51"/>
  <c r="W111" i="51"/>
  <c r="V111" i="51"/>
  <c r="U111" i="51"/>
  <c r="T111" i="51"/>
  <c r="S111" i="51"/>
  <c r="R111" i="51"/>
  <c r="Q111" i="51"/>
  <c r="P111" i="51"/>
  <c r="O111" i="51"/>
  <c r="Y110" i="51"/>
  <c r="X110" i="51"/>
  <c r="W110" i="51"/>
  <c r="V110" i="51"/>
  <c r="U110" i="51"/>
  <c r="T110" i="51"/>
  <c r="S110" i="51"/>
  <c r="R110" i="51"/>
  <c r="Q110" i="51"/>
  <c r="P110" i="51"/>
  <c r="O110" i="51"/>
  <c r="Y109" i="51"/>
  <c r="X109" i="51"/>
  <c r="W109" i="51"/>
  <c r="V109" i="51"/>
  <c r="U109" i="51"/>
  <c r="T109" i="51"/>
  <c r="S109" i="51"/>
  <c r="R109" i="51"/>
  <c r="Q109" i="51"/>
  <c r="P109" i="51"/>
  <c r="O109" i="51"/>
  <c r="Y108" i="51"/>
  <c r="X108" i="51"/>
  <c r="W108" i="51"/>
  <c r="V108" i="51"/>
  <c r="U108" i="51"/>
  <c r="T108" i="51"/>
  <c r="S108" i="51"/>
  <c r="R108" i="51"/>
  <c r="Q108" i="51"/>
  <c r="P108" i="51"/>
  <c r="O108" i="51"/>
  <c r="Y107" i="51"/>
  <c r="X107" i="51"/>
  <c r="W107" i="51"/>
  <c r="V107" i="51"/>
  <c r="U107" i="51"/>
  <c r="T107" i="51"/>
  <c r="S107" i="51"/>
  <c r="R107" i="51"/>
  <c r="Q107" i="51"/>
  <c r="P107" i="51"/>
  <c r="O107" i="51"/>
  <c r="Y106" i="51"/>
  <c r="X106" i="51"/>
  <c r="W106" i="51"/>
  <c r="V106" i="51"/>
  <c r="U106" i="51"/>
  <c r="T106" i="51"/>
  <c r="S106" i="51"/>
  <c r="R106" i="51"/>
  <c r="Q106" i="51"/>
  <c r="P106" i="51"/>
  <c r="O106" i="51"/>
  <c r="Y105" i="51"/>
  <c r="X105" i="51"/>
  <c r="W105" i="51"/>
  <c r="V105" i="51"/>
  <c r="U105" i="51"/>
  <c r="T105" i="51"/>
  <c r="S105" i="51"/>
  <c r="R105" i="51"/>
  <c r="Q105" i="51"/>
  <c r="P105" i="51"/>
  <c r="O105" i="51"/>
  <c r="Y104" i="51"/>
  <c r="X104" i="51"/>
  <c r="W104" i="51"/>
  <c r="V104" i="51"/>
  <c r="U104" i="51"/>
  <c r="T104" i="51"/>
  <c r="S104" i="51"/>
  <c r="R104" i="51"/>
  <c r="Q104" i="51"/>
  <c r="P104" i="51"/>
  <c r="O104" i="51"/>
  <c r="Y103" i="51"/>
  <c r="X103" i="51"/>
  <c r="W103" i="51"/>
  <c r="V103" i="51"/>
  <c r="U103" i="51"/>
  <c r="T103" i="51"/>
  <c r="S103" i="51"/>
  <c r="R103" i="51"/>
  <c r="Q103" i="51"/>
  <c r="P103" i="51"/>
  <c r="O103" i="51"/>
  <c r="Y102" i="51"/>
  <c r="X102" i="51"/>
  <c r="W102" i="51"/>
  <c r="V102" i="51"/>
  <c r="U102" i="51"/>
  <c r="T102" i="51"/>
  <c r="S102" i="51"/>
  <c r="R102" i="51"/>
  <c r="Q102" i="51"/>
  <c r="P102" i="51"/>
  <c r="O102" i="51"/>
  <c r="Y101" i="51"/>
  <c r="X101" i="51"/>
  <c r="W101" i="51"/>
  <c r="V101" i="51"/>
  <c r="U101" i="51"/>
  <c r="T101" i="51"/>
  <c r="S101" i="51"/>
  <c r="R101" i="51"/>
  <c r="Q101" i="51"/>
  <c r="P101" i="51"/>
  <c r="O101" i="51"/>
  <c r="Y100" i="51"/>
  <c r="X100" i="51"/>
  <c r="W100" i="51"/>
  <c r="V100" i="51"/>
  <c r="U100" i="51"/>
  <c r="T100" i="51"/>
  <c r="S100" i="51"/>
  <c r="R100" i="51"/>
  <c r="Q100" i="51"/>
  <c r="P100" i="51"/>
  <c r="O100" i="51"/>
  <c r="Y99" i="51"/>
  <c r="X99" i="51"/>
  <c r="W99" i="51"/>
  <c r="V99" i="51"/>
  <c r="U99" i="51"/>
  <c r="T99" i="51"/>
  <c r="S99" i="51"/>
  <c r="R99" i="51"/>
  <c r="Q99" i="51"/>
  <c r="P99" i="51"/>
  <c r="O99" i="51"/>
  <c r="Y98" i="51"/>
  <c r="X98" i="51"/>
  <c r="W98" i="51"/>
  <c r="V98" i="51"/>
  <c r="U98" i="51"/>
  <c r="T98" i="51"/>
  <c r="S98" i="51"/>
  <c r="R98" i="51"/>
  <c r="Q98" i="51"/>
  <c r="P98" i="51"/>
  <c r="O98" i="51"/>
  <c r="Y97" i="51"/>
  <c r="X97" i="51"/>
  <c r="W97" i="51"/>
  <c r="V97" i="51"/>
  <c r="U97" i="51"/>
  <c r="T97" i="51"/>
  <c r="S97" i="51"/>
  <c r="R97" i="51"/>
  <c r="Q97" i="51"/>
  <c r="P97" i="51"/>
  <c r="O97" i="51"/>
  <c r="Y96" i="51"/>
  <c r="X96" i="51"/>
  <c r="W96" i="51"/>
  <c r="V96" i="51"/>
  <c r="U96" i="51"/>
  <c r="T96" i="51"/>
  <c r="S96" i="51"/>
  <c r="R96" i="51"/>
  <c r="Q96" i="51"/>
  <c r="P96" i="51"/>
  <c r="O96" i="51"/>
  <c r="Y95" i="51"/>
  <c r="X95" i="51"/>
  <c r="W95" i="51"/>
  <c r="V95" i="51"/>
  <c r="U95" i="51"/>
  <c r="T95" i="51"/>
  <c r="S95" i="51"/>
  <c r="R95" i="51"/>
  <c r="Q95" i="51"/>
  <c r="P95" i="51"/>
  <c r="O95" i="51"/>
  <c r="Y94" i="51"/>
  <c r="X94" i="51"/>
  <c r="W94" i="51"/>
  <c r="V94" i="51"/>
  <c r="U94" i="51"/>
  <c r="T94" i="51"/>
  <c r="S94" i="51"/>
  <c r="R94" i="51"/>
  <c r="Q94" i="51"/>
  <c r="P94" i="51"/>
  <c r="O94" i="51"/>
  <c r="Y93" i="51"/>
  <c r="X93" i="51"/>
  <c r="W93" i="51"/>
  <c r="V93" i="51"/>
  <c r="U93" i="51"/>
  <c r="T93" i="51"/>
  <c r="S93" i="51"/>
  <c r="R93" i="51"/>
  <c r="Q93" i="51"/>
  <c r="P93" i="51"/>
  <c r="O93" i="51"/>
  <c r="Y92" i="51"/>
  <c r="X92" i="51"/>
  <c r="W92" i="51"/>
  <c r="V92" i="51"/>
  <c r="U92" i="51"/>
  <c r="T92" i="51"/>
  <c r="S92" i="51"/>
  <c r="R92" i="51"/>
  <c r="Q92" i="51"/>
  <c r="P92" i="51"/>
  <c r="O92" i="51"/>
  <c r="Y91" i="51"/>
  <c r="X91" i="51"/>
  <c r="W91" i="51"/>
  <c r="V91" i="51"/>
  <c r="U91" i="51"/>
  <c r="T91" i="51"/>
  <c r="S91" i="51"/>
  <c r="R91" i="51"/>
  <c r="Q91" i="51"/>
  <c r="P91" i="51"/>
  <c r="O91" i="51"/>
  <c r="Y90" i="51"/>
  <c r="X90" i="51"/>
  <c r="W90" i="51"/>
  <c r="V90" i="51"/>
  <c r="U90" i="51"/>
  <c r="T90" i="51"/>
  <c r="S90" i="51"/>
  <c r="R90" i="51"/>
  <c r="Q90" i="51"/>
  <c r="P90" i="51"/>
  <c r="O90" i="51"/>
  <c r="Y89" i="51"/>
  <c r="X89" i="51"/>
  <c r="W89" i="51"/>
  <c r="V89" i="51"/>
  <c r="U89" i="51"/>
  <c r="T89" i="51"/>
  <c r="S89" i="51"/>
  <c r="R89" i="51"/>
  <c r="Q89" i="51"/>
  <c r="P89" i="51"/>
  <c r="O89" i="51"/>
  <c r="Y88" i="51"/>
  <c r="X88" i="51"/>
  <c r="W88" i="51"/>
  <c r="V88" i="51"/>
  <c r="U88" i="51"/>
  <c r="T88" i="51"/>
  <c r="S88" i="51"/>
  <c r="R88" i="51"/>
  <c r="Q88" i="51"/>
  <c r="P88" i="51"/>
  <c r="O88" i="51"/>
  <c r="Y87" i="51"/>
  <c r="X87" i="51"/>
  <c r="W87" i="51"/>
  <c r="V87" i="51"/>
  <c r="U87" i="51"/>
  <c r="T87" i="51"/>
  <c r="S87" i="51"/>
  <c r="R87" i="51"/>
  <c r="Q87" i="51"/>
  <c r="P87" i="51"/>
  <c r="O87" i="51"/>
  <c r="Y86" i="51"/>
  <c r="X86" i="51"/>
  <c r="W86" i="51"/>
  <c r="V86" i="51"/>
  <c r="U86" i="51"/>
  <c r="T86" i="51"/>
  <c r="S86" i="51"/>
  <c r="R86" i="51"/>
  <c r="Q86" i="51"/>
  <c r="P86" i="51"/>
  <c r="O86" i="51"/>
  <c r="Y85" i="51"/>
  <c r="X85" i="51"/>
  <c r="W85" i="51"/>
  <c r="V85" i="51"/>
  <c r="U85" i="51"/>
  <c r="T85" i="51"/>
  <c r="S85" i="51"/>
  <c r="R85" i="51"/>
  <c r="Q85" i="51"/>
  <c r="P85" i="51"/>
  <c r="O85" i="51"/>
  <c r="Y84" i="51"/>
  <c r="X84" i="51"/>
  <c r="W84" i="51"/>
  <c r="V84" i="51"/>
  <c r="U84" i="51"/>
  <c r="T84" i="51"/>
  <c r="S84" i="51"/>
  <c r="R84" i="51"/>
  <c r="Q84" i="51"/>
  <c r="P84" i="51"/>
  <c r="O84" i="51"/>
  <c r="Y83" i="51"/>
  <c r="X83" i="51"/>
  <c r="W83" i="51"/>
  <c r="V83" i="51"/>
  <c r="U83" i="51"/>
  <c r="T83" i="51"/>
  <c r="S83" i="51"/>
  <c r="R83" i="51"/>
  <c r="Q83" i="51"/>
  <c r="P83" i="51"/>
  <c r="O83" i="51"/>
  <c r="Y82" i="51"/>
  <c r="X82" i="51"/>
  <c r="W82" i="51"/>
  <c r="V82" i="51"/>
  <c r="U82" i="51"/>
  <c r="T82" i="51"/>
  <c r="S82" i="51"/>
  <c r="R82" i="51"/>
  <c r="Q82" i="51"/>
  <c r="P82" i="51"/>
  <c r="O82" i="51"/>
  <c r="Y81" i="51"/>
  <c r="X81" i="51"/>
  <c r="W81" i="51"/>
  <c r="V81" i="51"/>
  <c r="U81" i="51"/>
  <c r="T81" i="51"/>
  <c r="S81" i="51"/>
  <c r="R81" i="51"/>
  <c r="Q81" i="51"/>
  <c r="P81" i="51"/>
  <c r="O81" i="51"/>
  <c r="Y80" i="51"/>
  <c r="X80" i="51"/>
  <c r="W80" i="51"/>
  <c r="V80" i="51"/>
  <c r="U80" i="51"/>
  <c r="T80" i="51"/>
  <c r="S80" i="51"/>
  <c r="R80" i="51"/>
  <c r="Q80" i="51"/>
  <c r="P80" i="51"/>
  <c r="O80" i="51"/>
  <c r="Y79" i="51"/>
  <c r="X79" i="51"/>
  <c r="W79" i="51"/>
  <c r="V79" i="51"/>
  <c r="U79" i="51"/>
  <c r="T79" i="51"/>
  <c r="S79" i="51"/>
  <c r="R79" i="51"/>
  <c r="Q79" i="51"/>
  <c r="P79" i="51"/>
  <c r="O79" i="51"/>
  <c r="Y78" i="51"/>
  <c r="X78" i="51"/>
  <c r="W78" i="51"/>
  <c r="V78" i="51"/>
  <c r="U78" i="51"/>
  <c r="T78" i="51"/>
  <c r="S78" i="51"/>
  <c r="R78" i="51"/>
  <c r="Q78" i="51"/>
  <c r="P78" i="51"/>
  <c r="O78" i="51"/>
  <c r="Y77" i="51"/>
  <c r="X77" i="51"/>
  <c r="W77" i="51"/>
  <c r="V77" i="51"/>
  <c r="U77" i="51"/>
  <c r="T77" i="51"/>
  <c r="S77" i="51"/>
  <c r="R77" i="51"/>
  <c r="Q77" i="51"/>
  <c r="P77" i="51"/>
  <c r="O77" i="51"/>
  <c r="Y76" i="51"/>
  <c r="X76" i="51"/>
  <c r="W76" i="51"/>
  <c r="V76" i="51"/>
  <c r="U76" i="51"/>
  <c r="T76" i="51"/>
  <c r="S76" i="51"/>
  <c r="R76" i="51"/>
  <c r="Q76" i="51"/>
  <c r="P76" i="51"/>
  <c r="O76" i="51"/>
  <c r="Y75" i="51"/>
  <c r="X75" i="51"/>
  <c r="W75" i="51"/>
  <c r="V75" i="51"/>
  <c r="U75" i="51"/>
  <c r="T75" i="51"/>
  <c r="S75" i="51"/>
  <c r="R75" i="51"/>
  <c r="Q75" i="51"/>
  <c r="P75" i="51"/>
  <c r="O75" i="51"/>
  <c r="Y74" i="51"/>
  <c r="X74" i="51"/>
  <c r="W74" i="51"/>
  <c r="V74" i="51"/>
  <c r="U74" i="51"/>
  <c r="T74" i="51"/>
  <c r="S74" i="51"/>
  <c r="R74" i="51"/>
  <c r="Q74" i="51"/>
  <c r="P74" i="51"/>
  <c r="O74" i="51"/>
  <c r="Y73" i="51"/>
  <c r="X73" i="51"/>
  <c r="W73" i="51"/>
  <c r="V73" i="51"/>
  <c r="U73" i="51"/>
  <c r="T73" i="51"/>
  <c r="S73" i="51"/>
  <c r="R73" i="51"/>
  <c r="Q73" i="51"/>
  <c r="P73" i="51"/>
  <c r="O73" i="51"/>
  <c r="Y72" i="51"/>
  <c r="V72" i="51"/>
  <c r="U72" i="51"/>
  <c r="T72" i="51"/>
  <c r="S72" i="51"/>
  <c r="R72" i="51"/>
  <c r="Q72" i="51"/>
  <c r="P72" i="51"/>
  <c r="O72" i="51"/>
  <c r="Y71" i="51"/>
  <c r="V71" i="51"/>
  <c r="U71" i="51"/>
  <c r="T71" i="51"/>
  <c r="S71" i="51"/>
  <c r="R71" i="51"/>
  <c r="Q71" i="51"/>
  <c r="P71" i="51"/>
  <c r="O71" i="51"/>
  <c r="Y70" i="51"/>
  <c r="V70" i="51"/>
  <c r="U70" i="51"/>
  <c r="T70" i="51"/>
  <c r="S70" i="51"/>
  <c r="R70" i="51"/>
  <c r="Q70" i="51"/>
  <c r="P70" i="51"/>
  <c r="O70" i="51"/>
  <c r="Y69" i="51"/>
  <c r="V69" i="51"/>
  <c r="U69" i="51"/>
  <c r="T69" i="51"/>
  <c r="S69" i="51"/>
  <c r="R69" i="51"/>
  <c r="Q69" i="51"/>
  <c r="P69" i="51"/>
  <c r="O69" i="51"/>
  <c r="Y68" i="51"/>
  <c r="V68" i="51"/>
  <c r="U68" i="51"/>
  <c r="T68" i="51"/>
  <c r="S68" i="51"/>
  <c r="R68" i="51"/>
  <c r="Q68" i="51"/>
  <c r="P68" i="51"/>
  <c r="O68" i="51"/>
  <c r="Y67" i="51"/>
  <c r="V67" i="51"/>
  <c r="U67" i="51"/>
  <c r="T67" i="51"/>
  <c r="S67" i="51"/>
  <c r="R67" i="51"/>
  <c r="Q67" i="51"/>
  <c r="P67" i="51"/>
  <c r="O67" i="51"/>
  <c r="Y66" i="51"/>
  <c r="V66" i="51"/>
  <c r="U66" i="51"/>
  <c r="T66" i="51"/>
  <c r="S66" i="51"/>
  <c r="R66" i="51"/>
  <c r="Q66" i="51"/>
  <c r="P66" i="51"/>
  <c r="O66" i="51"/>
  <c r="Y65" i="51"/>
  <c r="X65" i="51"/>
  <c r="W65" i="51"/>
  <c r="V65" i="51"/>
  <c r="U65" i="51"/>
  <c r="T65" i="51"/>
  <c r="S65" i="51"/>
  <c r="R65" i="51"/>
  <c r="Q65" i="51"/>
  <c r="P65" i="51"/>
  <c r="O65" i="51"/>
  <c r="Y64" i="51"/>
  <c r="X64" i="51"/>
  <c r="W64" i="51"/>
  <c r="V64" i="51"/>
  <c r="U64" i="51"/>
  <c r="T64" i="51"/>
  <c r="S64" i="51"/>
  <c r="R64" i="51"/>
  <c r="Q64" i="51"/>
  <c r="P64" i="51"/>
  <c r="O64" i="51"/>
  <c r="Y63" i="51"/>
  <c r="X63" i="51"/>
  <c r="W63" i="51"/>
  <c r="V63" i="51"/>
  <c r="U63" i="51"/>
  <c r="T63" i="51"/>
  <c r="S63" i="51"/>
  <c r="R63" i="51"/>
  <c r="Q63" i="51"/>
  <c r="P63" i="51"/>
  <c r="O63" i="51"/>
  <c r="Y62" i="51"/>
  <c r="X62" i="51"/>
  <c r="W62" i="51"/>
  <c r="V62" i="51"/>
  <c r="U62" i="51"/>
  <c r="T62" i="51"/>
  <c r="S62" i="51"/>
  <c r="R62" i="51"/>
  <c r="Q62" i="51"/>
  <c r="P62" i="51"/>
  <c r="O62" i="51"/>
  <c r="Y61" i="51"/>
  <c r="X61" i="51"/>
  <c r="W61" i="51"/>
  <c r="V61" i="51"/>
  <c r="U61" i="51"/>
  <c r="T61" i="51"/>
  <c r="S61" i="51"/>
  <c r="R61" i="51"/>
  <c r="Q61" i="51"/>
  <c r="P61" i="51"/>
  <c r="O61" i="51"/>
  <c r="Y60" i="51"/>
  <c r="X60" i="51"/>
  <c r="W60" i="51"/>
  <c r="V60" i="51"/>
  <c r="U60" i="51"/>
  <c r="T60" i="51"/>
  <c r="S60" i="51"/>
  <c r="R60" i="51"/>
  <c r="Q60" i="51"/>
  <c r="P60" i="51"/>
  <c r="O60" i="51"/>
  <c r="Y59" i="51"/>
  <c r="X59" i="51"/>
  <c r="W59" i="51"/>
  <c r="V59" i="51"/>
  <c r="U59" i="51"/>
  <c r="T59" i="51"/>
  <c r="S59" i="51"/>
  <c r="R59" i="51"/>
  <c r="Q59" i="51"/>
  <c r="P59" i="51"/>
  <c r="O59" i="51"/>
  <c r="Y58" i="51"/>
  <c r="X58" i="51"/>
  <c r="W58" i="51"/>
  <c r="V58" i="51"/>
  <c r="U58" i="51"/>
  <c r="T58" i="51"/>
  <c r="S58" i="51"/>
  <c r="R58" i="51"/>
  <c r="Q58" i="51"/>
  <c r="P58" i="51"/>
  <c r="O58" i="51"/>
  <c r="Y57" i="51"/>
  <c r="X57" i="51"/>
  <c r="W57" i="51"/>
  <c r="V57" i="51"/>
  <c r="U57" i="51"/>
  <c r="T57" i="51"/>
  <c r="S57" i="51"/>
  <c r="R57" i="51"/>
  <c r="Q57" i="51"/>
  <c r="P57" i="51"/>
  <c r="O57" i="51"/>
  <c r="Y56" i="51"/>
  <c r="X56" i="51"/>
  <c r="W56" i="51"/>
  <c r="V56" i="51"/>
  <c r="U56" i="51"/>
  <c r="T56" i="51"/>
  <c r="S56" i="51"/>
  <c r="R56" i="51"/>
  <c r="Q56" i="51"/>
  <c r="P56" i="51"/>
  <c r="O56" i="51"/>
  <c r="Y55" i="51"/>
  <c r="X55" i="51"/>
  <c r="W55" i="51"/>
  <c r="V55" i="51"/>
  <c r="U55" i="51"/>
  <c r="T55" i="51"/>
  <c r="S55" i="51"/>
  <c r="R55" i="51"/>
  <c r="Q55" i="51"/>
  <c r="P55" i="51"/>
  <c r="O55" i="51"/>
  <c r="Y54" i="51"/>
  <c r="X54" i="51"/>
  <c r="W54" i="51"/>
  <c r="V54" i="51"/>
  <c r="U54" i="51"/>
  <c r="T54" i="51"/>
  <c r="S54" i="51"/>
  <c r="R54" i="51"/>
  <c r="Q54" i="51"/>
  <c r="P54" i="51"/>
  <c r="O54" i="51"/>
  <c r="Y53" i="51"/>
  <c r="X53" i="51"/>
  <c r="W53" i="51"/>
  <c r="V53" i="51"/>
  <c r="U53" i="51"/>
  <c r="T53" i="51"/>
  <c r="S53" i="51"/>
  <c r="R53" i="51"/>
  <c r="Q53" i="51"/>
  <c r="P53" i="51"/>
  <c r="O53" i="51"/>
  <c r="Y52" i="51"/>
  <c r="X52" i="51"/>
  <c r="W52" i="51"/>
  <c r="V52" i="51"/>
  <c r="U52" i="51"/>
  <c r="T52" i="51"/>
  <c r="S52" i="51"/>
  <c r="R52" i="51"/>
  <c r="Q52" i="51"/>
  <c r="P52" i="51"/>
  <c r="O52" i="51"/>
  <c r="Y51" i="51"/>
  <c r="X51" i="51"/>
  <c r="W51" i="51"/>
  <c r="V51" i="51"/>
  <c r="U51" i="51"/>
  <c r="T51" i="51"/>
  <c r="S51" i="51"/>
  <c r="R51" i="51"/>
  <c r="Q51" i="51"/>
  <c r="P51" i="51"/>
  <c r="O51" i="51"/>
  <c r="Y50" i="51"/>
  <c r="X50" i="51"/>
  <c r="W50" i="51"/>
  <c r="V50" i="51"/>
  <c r="U50" i="51"/>
  <c r="T50" i="51"/>
  <c r="S50" i="51"/>
  <c r="R50" i="51"/>
  <c r="Q50" i="51"/>
  <c r="P50" i="51"/>
  <c r="O50" i="51"/>
  <c r="Y49" i="51"/>
  <c r="X49" i="51"/>
  <c r="W49" i="51"/>
  <c r="V49" i="51"/>
  <c r="U49" i="51"/>
  <c r="T49" i="51"/>
  <c r="S49" i="51"/>
  <c r="R49" i="51"/>
  <c r="Q49" i="51"/>
  <c r="P49" i="51"/>
  <c r="O49" i="51"/>
  <c r="Y48" i="51"/>
  <c r="X48" i="51"/>
  <c r="W48" i="51"/>
  <c r="V48" i="51"/>
  <c r="U48" i="51"/>
  <c r="T48" i="51"/>
  <c r="S48" i="51"/>
  <c r="R48" i="51"/>
  <c r="Q48" i="51"/>
  <c r="P48" i="51"/>
  <c r="O48" i="51"/>
  <c r="Y47" i="51"/>
  <c r="X47" i="51"/>
  <c r="W47" i="51"/>
  <c r="V47" i="51"/>
  <c r="U47" i="51"/>
  <c r="T47" i="51"/>
  <c r="S47" i="51"/>
  <c r="R47" i="51"/>
  <c r="Q47" i="51"/>
  <c r="P47" i="51"/>
  <c r="O47" i="51"/>
  <c r="Y46" i="51"/>
  <c r="X46" i="51"/>
  <c r="W46" i="51"/>
  <c r="V46" i="51"/>
  <c r="U46" i="51"/>
  <c r="T46" i="51"/>
  <c r="S46" i="51"/>
  <c r="R46" i="51"/>
  <c r="Q46" i="51"/>
  <c r="P46" i="51"/>
  <c r="O46" i="51"/>
  <c r="Y45" i="51"/>
  <c r="X45" i="51"/>
  <c r="W45" i="51"/>
  <c r="V45" i="51"/>
  <c r="U45" i="51"/>
  <c r="T45" i="51"/>
  <c r="S45" i="51"/>
  <c r="R45" i="51"/>
  <c r="Q45" i="51"/>
  <c r="P45" i="51"/>
  <c r="O45" i="51"/>
  <c r="Y44" i="51"/>
  <c r="X44" i="51"/>
  <c r="W44" i="51"/>
  <c r="V44" i="51"/>
  <c r="U44" i="51"/>
  <c r="T44" i="51"/>
  <c r="S44" i="51"/>
  <c r="R44" i="51"/>
  <c r="Q44" i="51"/>
  <c r="P44" i="51"/>
  <c r="O44" i="51"/>
  <c r="Y43" i="51"/>
  <c r="X43" i="51"/>
  <c r="W43" i="51"/>
  <c r="V43" i="51"/>
  <c r="U43" i="51"/>
  <c r="T43" i="51"/>
  <c r="S43" i="51"/>
  <c r="R43" i="51"/>
  <c r="Q43" i="51"/>
  <c r="P43" i="51"/>
  <c r="O43" i="51"/>
  <c r="Y42" i="51"/>
  <c r="X42" i="51"/>
  <c r="W42" i="51"/>
  <c r="V42" i="51"/>
  <c r="U42" i="51"/>
  <c r="T42" i="51"/>
  <c r="S42" i="51"/>
  <c r="R42" i="51"/>
  <c r="Q42" i="51"/>
  <c r="P42" i="51"/>
  <c r="O42" i="51"/>
  <c r="Y41" i="51"/>
  <c r="X41" i="51"/>
  <c r="W41" i="51"/>
  <c r="V41" i="51"/>
  <c r="U41" i="51"/>
  <c r="T41" i="51"/>
  <c r="S41" i="51"/>
  <c r="R41" i="51"/>
  <c r="Q41" i="51"/>
  <c r="P41" i="51"/>
  <c r="O41" i="51"/>
  <c r="Y40" i="51"/>
  <c r="X40" i="51"/>
  <c r="W40" i="51"/>
  <c r="V40" i="51"/>
  <c r="U40" i="51"/>
  <c r="T40" i="51"/>
  <c r="S40" i="51"/>
  <c r="R40" i="51"/>
  <c r="Q40" i="51"/>
  <c r="P40" i="51"/>
  <c r="O40" i="51"/>
  <c r="Y39" i="51"/>
  <c r="X39" i="51"/>
  <c r="W39" i="51"/>
  <c r="V39" i="51"/>
  <c r="U39" i="51"/>
  <c r="T39" i="51"/>
  <c r="S39" i="51"/>
  <c r="R39" i="51"/>
  <c r="Q39" i="51"/>
  <c r="P39" i="51"/>
  <c r="O39" i="51"/>
  <c r="Y38" i="51"/>
  <c r="X38" i="51"/>
  <c r="W38" i="51"/>
  <c r="V38" i="51"/>
  <c r="U38" i="51"/>
  <c r="T38" i="51"/>
  <c r="S38" i="51"/>
  <c r="R38" i="51"/>
  <c r="Q38" i="51"/>
  <c r="P38" i="51"/>
  <c r="O38" i="51"/>
  <c r="Y37" i="51"/>
  <c r="X37" i="51"/>
  <c r="W37" i="51"/>
  <c r="V37" i="51"/>
  <c r="U37" i="51"/>
  <c r="T37" i="51"/>
  <c r="S37" i="51"/>
  <c r="R37" i="51"/>
  <c r="Q37" i="51"/>
  <c r="P37" i="51"/>
  <c r="O37" i="51"/>
  <c r="Y36" i="51"/>
  <c r="X36" i="51"/>
  <c r="W36" i="51"/>
  <c r="V36" i="51"/>
  <c r="U36" i="51"/>
  <c r="T36" i="51"/>
  <c r="S36" i="51"/>
  <c r="R36" i="51"/>
  <c r="Q36" i="51"/>
  <c r="P36" i="51"/>
  <c r="O36" i="51"/>
  <c r="Y35" i="51"/>
  <c r="X35" i="51"/>
  <c r="W35" i="51"/>
  <c r="V35" i="51"/>
  <c r="U35" i="51"/>
  <c r="T35" i="51"/>
  <c r="S35" i="51"/>
  <c r="R35" i="51"/>
  <c r="Q35" i="51"/>
  <c r="P35" i="51"/>
  <c r="O35" i="51"/>
  <c r="Y34" i="51"/>
  <c r="X34" i="51"/>
  <c r="W34" i="51"/>
  <c r="V34" i="51"/>
  <c r="U34" i="51"/>
  <c r="T34" i="51"/>
  <c r="S34" i="51"/>
  <c r="R34" i="51"/>
  <c r="Q34" i="51"/>
  <c r="P34" i="51"/>
  <c r="O34" i="51"/>
  <c r="Y33" i="51"/>
  <c r="X33" i="51"/>
  <c r="W33" i="51"/>
  <c r="V33" i="51"/>
  <c r="U33" i="51"/>
  <c r="T33" i="51"/>
  <c r="S33" i="51"/>
  <c r="R33" i="51"/>
  <c r="Q33" i="51"/>
  <c r="P33" i="51"/>
  <c r="O33" i="51"/>
  <c r="Y32" i="51"/>
  <c r="X32" i="51"/>
  <c r="W32" i="51"/>
  <c r="V32" i="51"/>
  <c r="U32" i="51"/>
  <c r="T32" i="51"/>
  <c r="S32" i="51"/>
  <c r="R32" i="51"/>
  <c r="Q32" i="51"/>
  <c r="P32" i="51"/>
  <c r="O32" i="51"/>
  <c r="Y31" i="51"/>
  <c r="X31" i="51"/>
  <c r="W31" i="51"/>
  <c r="V31" i="51"/>
  <c r="U31" i="51"/>
  <c r="T31" i="51"/>
  <c r="S31" i="51"/>
  <c r="R31" i="51"/>
  <c r="Q31" i="51"/>
  <c r="P31" i="51"/>
  <c r="O31" i="51"/>
  <c r="Y30" i="51"/>
  <c r="X30" i="51"/>
  <c r="W30" i="51"/>
  <c r="V30" i="51"/>
  <c r="U30" i="51"/>
  <c r="T30" i="51"/>
  <c r="S30" i="51"/>
  <c r="R30" i="51"/>
  <c r="Q30" i="51"/>
  <c r="P30" i="51"/>
  <c r="O30" i="51"/>
  <c r="Y29" i="51"/>
  <c r="X29" i="51"/>
  <c r="W29" i="51"/>
  <c r="V29" i="51"/>
  <c r="U29" i="51"/>
  <c r="T29" i="51"/>
  <c r="S29" i="51"/>
  <c r="R29" i="51"/>
  <c r="Q29" i="51"/>
  <c r="P29" i="51"/>
  <c r="O29" i="51"/>
  <c r="Y28" i="51"/>
  <c r="X28" i="51"/>
  <c r="W28" i="51"/>
  <c r="V28" i="51"/>
  <c r="U28" i="51"/>
  <c r="T28" i="51"/>
  <c r="S28" i="51"/>
  <c r="R28" i="51"/>
  <c r="Q28" i="51"/>
  <c r="P28" i="51"/>
  <c r="O28" i="51"/>
  <c r="Y27" i="51"/>
  <c r="X27" i="51"/>
  <c r="W27" i="51"/>
  <c r="V27" i="51"/>
  <c r="U27" i="51"/>
  <c r="T27" i="51"/>
  <c r="S27" i="51"/>
  <c r="R27" i="51"/>
  <c r="Q27" i="51"/>
  <c r="P27" i="51"/>
  <c r="O27" i="51"/>
  <c r="Y26" i="51"/>
  <c r="X26" i="51"/>
  <c r="W26" i="51"/>
  <c r="V26" i="51"/>
  <c r="U26" i="51"/>
  <c r="T26" i="51"/>
  <c r="S26" i="51"/>
  <c r="R26" i="51"/>
  <c r="Q26" i="51"/>
  <c r="P26" i="51"/>
  <c r="O26" i="51"/>
  <c r="Y25" i="51"/>
  <c r="X25" i="51"/>
  <c r="W25" i="51"/>
  <c r="V25" i="51"/>
  <c r="U25" i="51"/>
  <c r="T25" i="51"/>
  <c r="S25" i="51"/>
  <c r="R25" i="51"/>
  <c r="Q25" i="51"/>
  <c r="P25" i="51"/>
  <c r="O25" i="51"/>
  <c r="Y24" i="51"/>
  <c r="X24" i="51"/>
  <c r="W24" i="51"/>
  <c r="V24" i="51"/>
  <c r="U24" i="51"/>
  <c r="T24" i="51"/>
  <c r="S24" i="51"/>
  <c r="R24" i="51"/>
  <c r="Q24" i="51"/>
  <c r="P24" i="51"/>
  <c r="O24" i="51"/>
  <c r="Y23" i="51"/>
  <c r="X23" i="51"/>
  <c r="W23" i="51"/>
  <c r="V23" i="51"/>
  <c r="U23" i="51"/>
  <c r="T23" i="51"/>
  <c r="S23" i="51"/>
  <c r="R23" i="51"/>
  <c r="Q23" i="51"/>
  <c r="P23" i="51"/>
  <c r="O23" i="51"/>
  <c r="Y22" i="51"/>
  <c r="X22" i="51"/>
  <c r="W22" i="51"/>
  <c r="V22" i="51"/>
  <c r="U22" i="51"/>
  <c r="T22" i="51"/>
  <c r="S22" i="51"/>
  <c r="R22" i="51"/>
  <c r="Q22" i="51"/>
  <c r="P22" i="51"/>
  <c r="O22" i="51"/>
  <c r="Y21" i="51"/>
  <c r="X21" i="51"/>
  <c r="W21" i="51"/>
  <c r="V21" i="51"/>
  <c r="U21" i="51"/>
  <c r="T21" i="51"/>
  <c r="S21" i="51"/>
  <c r="R21" i="51"/>
  <c r="Q21" i="51"/>
  <c r="P21" i="51"/>
  <c r="O21" i="51"/>
  <c r="Y20" i="51"/>
  <c r="X20" i="51"/>
  <c r="W20" i="51"/>
  <c r="V20" i="51"/>
  <c r="U20" i="51"/>
  <c r="T20" i="51"/>
  <c r="S20" i="51"/>
  <c r="R20" i="51"/>
  <c r="Q20" i="51"/>
  <c r="P20" i="51"/>
  <c r="O20" i="51"/>
  <c r="Y19" i="51"/>
  <c r="X19" i="51"/>
  <c r="W19" i="51"/>
  <c r="V19" i="51"/>
  <c r="U19" i="51"/>
  <c r="T19" i="51"/>
  <c r="S19" i="51"/>
  <c r="R19" i="51"/>
  <c r="Q19" i="51"/>
  <c r="P19" i="51"/>
  <c r="O19" i="51"/>
  <c r="Y18" i="51"/>
  <c r="X18" i="51"/>
  <c r="W18" i="51"/>
  <c r="V18" i="51"/>
  <c r="U18" i="51"/>
  <c r="T18" i="51"/>
  <c r="S18" i="51"/>
  <c r="R18" i="51"/>
  <c r="Q18" i="51"/>
  <c r="P18" i="51"/>
  <c r="O18" i="51"/>
  <c r="Y17" i="51"/>
  <c r="X17" i="51"/>
  <c r="W17" i="51"/>
  <c r="V17" i="51"/>
  <c r="U17" i="51"/>
  <c r="T17" i="51"/>
  <c r="S17" i="51"/>
  <c r="R17" i="51"/>
  <c r="Q17" i="51"/>
  <c r="P17" i="51"/>
  <c r="O17" i="51"/>
  <c r="Y16" i="51"/>
  <c r="X16" i="51"/>
  <c r="W16" i="51"/>
  <c r="V16" i="51"/>
  <c r="U16" i="51"/>
  <c r="T16" i="51"/>
  <c r="S16" i="51"/>
  <c r="R16" i="51"/>
  <c r="Q16" i="51"/>
  <c r="P16" i="51"/>
  <c r="O16" i="51"/>
  <c r="Y15" i="51"/>
  <c r="X15" i="51"/>
  <c r="W15" i="51"/>
  <c r="V15" i="51"/>
  <c r="U15" i="51"/>
  <c r="T15" i="51"/>
  <c r="S15" i="51"/>
  <c r="R15" i="51"/>
  <c r="Q15" i="51"/>
  <c r="P15" i="51"/>
  <c r="O15" i="51"/>
  <c r="Y14" i="51"/>
  <c r="X14" i="51"/>
  <c r="W14" i="51"/>
  <c r="V14" i="51"/>
  <c r="U14" i="51"/>
  <c r="T14" i="51"/>
  <c r="S14" i="51"/>
  <c r="R14" i="51"/>
  <c r="Q14" i="51"/>
  <c r="P14" i="51"/>
  <c r="O14" i="51"/>
  <c r="Y13" i="51"/>
  <c r="X13" i="51"/>
  <c r="W13" i="51"/>
  <c r="V13" i="51"/>
  <c r="U13" i="51"/>
  <c r="T13" i="51"/>
  <c r="S13" i="51"/>
  <c r="R13" i="51"/>
  <c r="Q13" i="51"/>
  <c r="P13" i="51"/>
  <c r="O13" i="51"/>
  <c r="Y12" i="51"/>
  <c r="X12" i="51"/>
  <c r="W12" i="51"/>
  <c r="V12" i="51"/>
  <c r="U12" i="51"/>
  <c r="T12" i="51"/>
  <c r="S12" i="51"/>
  <c r="R12" i="51"/>
  <c r="Q12" i="51"/>
  <c r="P12" i="51"/>
  <c r="O12" i="51"/>
  <c r="Y11" i="51"/>
  <c r="X11" i="51"/>
  <c r="W11" i="51"/>
  <c r="V11" i="51"/>
  <c r="U11" i="51"/>
  <c r="T11" i="51"/>
  <c r="S11" i="51"/>
  <c r="R11" i="51"/>
  <c r="Q11" i="51"/>
  <c r="P11" i="51"/>
  <c r="O11" i="51"/>
  <c r="Y10" i="51"/>
  <c r="X10" i="51"/>
  <c r="W10" i="51"/>
  <c r="V10" i="51"/>
  <c r="U10" i="51"/>
  <c r="T10" i="51"/>
  <c r="S10" i="51"/>
  <c r="R10" i="51"/>
  <c r="Q10" i="51"/>
  <c r="P10" i="51"/>
  <c r="O10" i="51"/>
  <c r="Y9" i="51"/>
  <c r="X9" i="51"/>
  <c r="W9" i="51"/>
  <c r="V9" i="51"/>
  <c r="U9" i="51"/>
  <c r="T9" i="51"/>
  <c r="S9" i="51"/>
  <c r="R9" i="51"/>
  <c r="Q9" i="51"/>
  <c r="P9" i="51"/>
  <c r="O9" i="51"/>
  <c r="Y8" i="51"/>
  <c r="X8" i="51"/>
  <c r="W8" i="51"/>
  <c r="V8" i="51"/>
  <c r="U8" i="51"/>
  <c r="T8" i="51"/>
  <c r="S8" i="51"/>
  <c r="R8" i="51"/>
  <c r="Q8" i="51"/>
  <c r="P8" i="51"/>
  <c r="O8" i="51"/>
  <c r="Y7" i="51"/>
  <c r="X7" i="51"/>
  <c r="W7" i="51"/>
  <c r="V7" i="51"/>
  <c r="U7" i="51"/>
  <c r="T7" i="51"/>
  <c r="S7" i="51"/>
  <c r="R7" i="51"/>
  <c r="Q7" i="51"/>
  <c r="P7" i="51"/>
  <c r="O7" i="51"/>
  <c r="M87" i="41"/>
  <c r="L87" i="41"/>
  <c r="K87" i="41"/>
  <c r="J87" i="41"/>
  <c r="I87" i="41"/>
  <c r="H87" i="41"/>
  <c r="F87" i="41"/>
  <c r="E87" i="41"/>
  <c r="D87" i="41"/>
  <c r="B87" i="41"/>
  <c r="M86" i="41"/>
  <c r="L86" i="41"/>
  <c r="K86" i="41"/>
  <c r="J86" i="41"/>
  <c r="I86" i="41"/>
  <c r="H86" i="41"/>
  <c r="F86" i="41"/>
  <c r="E86" i="41"/>
  <c r="D86" i="41"/>
  <c r="B86" i="41"/>
  <c r="M85" i="41"/>
  <c r="L85" i="41"/>
  <c r="K85" i="41"/>
  <c r="J85" i="41"/>
  <c r="I85" i="41"/>
  <c r="H85" i="41"/>
  <c r="F85" i="41"/>
  <c r="E85" i="41"/>
  <c r="D85" i="41"/>
  <c r="B85" i="41"/>
  <c r="M84" i="41"/>
  <c r="M103" i="41" s="1"/>
  <c r="L84" i="41"/>
  <c r="L103" i="41" s="1"/>
  <c r="K84" i="41"/>
  <c r="K103" i="41" s="1"/>
  <c r="J84" i="41"/>
  <c r="J103" i="41" s="1"/>
  <c r="I84" i="41"/>
  <c r="I103" i="41" s="1"/>
  <c r="H84" i="41"/>
  <c r="H103" i="41" s="1"/>
  <c r="F84" i="41"/>
  <c r="F103" i="41" s="1"/>
  <c r="E84" i="41"/>
  <c r="E103" i="41" s="1"/>
  <c r="D84" i="41"/>
  <c r="D103" i="41" s="1"/>
  <c r="B84" i="41"/>
  <c r="B103" i="41" s="1"/>
  <c r="M83" i="41"/>
  <c r="L83" i="41"/>
  <c r="K83" i="41"/>
  <c r="J83" i="41"/>
  <c r="I83" i="41"/>
  <c r="H83" i="41"/>
  <c r="F83" i="41"/>
  <c r="E83" i="41"/>
  <c r="D83" i="41"/>
  <c r="B83" i="41"/>
  <c r="M82" i="41"/>
  <c r="L82" i="41"/>
  <c r="K82" i="41"/>
  <c r="J82" i="41"/>
  <c r="I82" i="41"/>
  <c r="H82" i="41"/>
  <c r="F82" i="41"/>
  <c r="E82" i="41"/>
  <c r="D82" i="41"/>
  <c r="B82" i="41"/>
  <c r="M81" i="41"/>
  <c r="L81" i="41"/>
  <c r="K81" i="41"/>
  <c r="J81" i="41"/>
  <c r="I81" i="41"/>
  <c r="H81" i="41"/>
  <c r="F81" i="41"/>
  <c r="E81" i="41"/>
  <c r="D81" i="41"/>
  <c r="B81" i="41"/>
  <c r="M80" i="41"/>
  <c r="M102" i="41" s="1"/>
  <c r="L80" i="41"/>
  <c r="L102" i="41" s="1"/>
  <c r="K80" i="41"/>
  <c r="K102" i="41" s="1"/>
  <c r="J80" i="41"/>
  <c r="J102" i="41" s="1"/>
  <c r="I80" i="41"/>
  <c r="I102" i="41" s="1"/>
  <c r="H80" i="41"/>
  <c r="H102" i="41" s="1"/>
  <c r="F80" i="41"/>
  <c r="F102" i="41" s="1"/>
  <c r="E80" i="41"/>
  <c r="E102" i="41" s="1"/>
  <c r="D80" i="41"/>
  <c r="D102" i="41" s="1"/>
  <c r="B80" i="41"/>
  <c r="B102" i="41" s="1"/>
  <c r="M79" i="41"/>
  <c r="L79" i="41"/>
  <c r="K79" i="41"/>
  <c r="J79" i="41"/>
  <c r="I79" i="41"/>
  <c r="H79" i="41"/>
  <c r="F79" i="41"/>
  <c r="E79" i="41"/>
  <c r="D79" i="41"/>
  <c r="B79" i="41"/>
  <c r="M78" i="41"/>
  <c r="L78" i="41"/>
  <c r="K78" i="41"/>
  <c r="J78" i="41"/>
  <c r="I78" i="41"/>
  <c r="H78" i="41"/>
  <c r="F78" i="41"/>
  <c r="E78" i="41"/>
  <c r="D78" i="41"/>
  <c r="B78" i="41"/>
  <c r="M77" i="41"/>
  <c r="L77" i="41"/>
  <c r="K77" i="41"/>
  <c r="J77" i="41"/>
  <c r="I77" i="41"/>
  <c r="H77" i="41"/>
  <c r="F77" i="41"/>
  <c r="E77" i="41"/>
  <c r="D77" i="41"/>
  <c r="B77" i="41"/>
  <c r="M76" i="41"/>
  <c r="M101" i="41" s="1"/>
  <c r="L76" i="41"/>
  <c r="L101" i="41" s="1"/>
  <c r="K76" i="41"/>
  <c r="K101" i="41" s="1"/>
  <c r="J76" i="41"/>
  <c r="J101" i="41" s="1"/>
  <c r="I76" i="41"/>
  <c r="I101" i="41" s="1"/>
  <c r="H76" i="41"/>
  <c r="H101" i="41" s="1"/>
  <c r="F76" i="41"/>
  <c r="F101" i="41" s="1"/>
  <c r="E76" i="41"/>
  <c r="E101" i="41" s="1"/>
  <c r="D76" i="41"/>
  <c r="D101" i="41" s="1"/>
  <c r="B76" i="41"/>
  <c r="B101" i="41" s="1"/>
  <c r="M75" i="41"/>
  <c r="L75" i="41"/>
  <c r="K75" i="41"/>
  <c r="J75" i="41"/>
  <c r="I75" i="41"/>
  <c r="H75" i="41"/>
  <c r="F75" i="41"/>
  <c r="E75" i="41"/>
  <c r="D75" i="41"/>
  <c r="B75" i="41"/>
  <c r="M74" i="41"/>
  <c r="L74" i="41"/>
  <c r="K74" i="41"/>
  <c r="J74" i="41"/>
  <c r="I74" i="41"/>
  <c r="H74" i="41"/>
  <c r="F74" i="41"/>
  <c r="E74" i="41"/>
  <c r="D74" i="41"/>
  <c r="B74" i="41"/>
  <c r="M73" i="41"/>
  <c r="L73" i="41"/>
  <c r="K73" i="41"/>
  <c r="J73" i="41"/>
  <c r="I73" i="41"/>
  <c r="H73" i="41"/>
  <c r="F73" i="41"/>
  <c r="E73" i="41"/>
  <c r="D73" i="41"/>
  <c r="B73" i="41"/>
  <c r="M72" i="41"/>
  <c r="M100" i="41" s="1"/>
  <c r="L72" i="41"/>
  <c r="L100" i="41" s="1"/>
  <c r="K72" i="41"/>
  <c r="K100" i="41" s="1"/>
  <c r="J72" i="41"/>
  <c r="J100" i="41" s="1"/>
  <c r="I72" i="41"/>
  <c r="I100" i="41" s="1"/>
  <c r="H72" i="41"/>
  <c r="H100" i="41" s="1"/>
  <c r="F72" i="41"/>
  <c r="F100" i="41" s="1"/>
  <c r="E72" i="41"/>
  <c r="E100" i="41" s="1"/>
  <c r="D72" i="41"/>
  <c r="D100" i="41" s="1"/>
  <c r="B72" i="41"/>
  <c r="B100" i="41" s="1"/>
  <c r="M71" i="41"/>
  <c r="L71" i="41"/>
  <c r="K71" i="41"/>
  <c r="J71" i="41"/>
  <c r="I71" i="41"/>
  <c r="H71" i="41"/>
  <c r="F71" i="41"/>
  <c r="E71" i="41"/>
  <c r="D71" i="41"/>
  <c r="B71" i="41"/>
  <c r="M70" i="41"/>
  <c r="L70" i="41"/>
  <c r="K70" i="41"/>
  <c r="J70" i="41"/>
  <c r="I70" i="41"/>
  <c r="H70" i="41"/>
  <c r="F70" i="41"/>
  <c r="E70" i="41"/>
  <c r="D70" i="41"/>
  <c r="B70" i="41"/>
  <c r="M69" i="41"/>
  <c r="L69" i="41"/>
  <c r="K69" i="41"/>
  <c r="J69" i="41"/>
  <c r="I69" i="41"/>
  <c r="H69" i="41"/>
  <c r="F69" i="41"/>
  <c r="E69" i="41"/>
  <c r="D69" i="41"/>
  <c r="B69" i="41"/>
  <c r="M68" i="41"/>
  <c r="M99" i="41" s="1"/>
  <c r="L68" i="41"/>
  <c r="L99" i="41" s="1"/>
  <c r="K68" i="41"/>
  <c r="K99" i="41" s="1"/>
  <c r="J68" i="41"/>
  <c r="J99" i="41" s="1"/>
  <c r="I68" i="41"/>
  <c r="I99" i="41" s="1"/>
  <c r="H68" i="41"/>
  <c r="H99" i="41" s="1"/>
  <c r="F68" i="41"/>
  <c r="F99" i="41" s="1"/>
  <c r="E68" i="41"/>
  <c r="E99" i="41" s="1"/>
  <c r="D68" i="41"/>
  <c r="D99" i="41" s="1"/>
  <c r="B68" i="41"/>
  <c r="B99" i="41" s="1"/>
  <c r="M67" i="41"/>
  <c r="L67" i="41"/>
  <c r="K67" i="41"/>
  <c r="J67" i="41"/>
  <c r="I67" i="41"/>
  <c r="H67" i="41"/>
  <c r="F67" i="41"/>
  <c r="E67" i="41"/>
  <c r="D67" i="41"/>
  <c r="B67" i="41"/>
  <c r="M66" i="41"/>
  <c r="L66" i="41"/>
  <c r="K66" i="41"/>
  <c r="J66" i="41"/>
  <c r="I66" i="41"/>
  <c r="H66" i="41"/>
  <c r="F66" i="41"/>
  <c r="E66" i="41"/>
  <c r="D66" i="41"/>
  <c r="B66" i="41"/>
  <c r="M65" i="41"/>
  <c r="L65" i="41"/>
  <c r="K65" i="41"/>
  <c r="J65" i="41"/>
  <c r="I65" i="41"/>
  <c r="H65" i="41"/>
  <c r="F65" i="41"/>
  <c r="E65" i="41"/>
  <c r="D65" i="41"/>
  <c r="B65" i="41"/>
  <c r="M64" i="41"/>
  <c r="M98" i="41" s="1"/>
  <c r="L64" i="41"/>
  <c r="L98" i="41" s="1"/>
  <c r="K64" i="41"/>
  <c r="K98" i="41" s="1"/>
  <c r="J64" i="41"/>
  <c r="J98" i="41" s="1"/>
  <c r="I64" i="41"/>
  <c r="I98" i="41" s="1"/>
  <c r="H64" i="41"/>
  <c r="H98" i="41" s="1"/>
  <c r="F64" i="41"/>
  <c r="F98" i="41" s="1"/>
  <c r="E64" i="41"/>
  <c r="E98" i="41" s="1"/>
  <c r="D64" i="41"/>
  <c r="D98" i="41" s="1"/>
  <c r="B64" i="41"/>
  <c r="B98" i="41" s="1"/>
  <c r="M63" i="41"/>
  <c r="L63" i="41"/>
  <c r="K63" i="41"/>
  <c r="J63" i="41"/>
  <c r="I63" i="41"/>
  <c r="H63" i="41"/>
  <c r="F63" i="41"/>
  <c r="E63" i="41"/>
  <c r="D63" i="41"/>
  <c r="B63" i="41"/>
  <c r="M62" i="41"/>
  <c r="L62" i="41"/>
  <c r="K62" i="41"/>
  <c r="J62" i="41"/>
  <c r="I62" i="41"/>
  <c r="H62" i="41"/>
  <c r="F62" i="41"/>
  <c r="E62" i="41"/>
  <c r="D62" i="41"/>
  <c r="B62" i="41"/>
  <c r="M61" i="41"/>
  <c r="L61" i="41"/>
  <c r="K61" i="41"/>
  <c r="J61" i="41"/>
  <c r="I61" i="41"/>
  <c r="H61" i="41"/>
  <c r="F61" i="41"/>
  <c r="E61" i="41"/>
  <c r="D61" i="41"/>
  <c r="B61" i="41"/>
  <c r="M60" i="41"/>
  <c r="M97" i="41" s="1"/>
  <c r="L60" i="41"/>
  <c r="L97" i="41" s="1"/>
  <c r="K60" i="41"/>
  <c r="K97" i="41" s="1"/>
  <c r="J60" i="41"/>
  <c r="J97" i="41" s="1"/>
  <c r="I60" i="41"/>
  <c r="I97" i="41" s="1"/>
  <c r="H60" i="41"/>
  <c r="H97" i="41" s="1"/>
  <c r="F60" i="41"/>
  <c r="F97" i="41" s="1"/>
  <c r="E60" i="41"/>
  <c r="E97" i="41" s="1"/>
  <c r="D60" i="41"/>
  <c r="D97" i="41" s="1"/>
  <c r="B60" i="41"/>
  <c r="B97" i="41" s="1"/>
  <c r="M59" i="41"/>
  <c r="L59" i="41"/>
  <c r="K59" i="41"/>
  <c r="J59" i="41"/>
  <c r="I59" i="41"/>
  <c r="H59" i="41"/>
  <c r="F59" i="41"/>
  <c r="E59" i="41"/>
  <c r="D59" i="41"/>
  <c r="B59" i="41"/>
  <c r="M58" i="41"/>
  <c r="L58" i="41"/>
  <c r="K58" i="41"/>
  <c r="J58" i="41"/>
  <c r="I58" i="41"/>
  <c r="H58" i="41"/>
  <c r="F58" i="41"/>
  <c r="E58" i="41"/>
  <c r="D58" i="41"/>
  <c r="B58" i="41"/>
  <c r="M57" i="41"/>
  <c r="L57" i="41"/>
  <c r="K57" i="41"/>
  <c r="J57" i="41"/>
  <c r="I57" i="41"/>
  <c r="H57" i="41"/>
  <c r="F57" i="41"/>
  <c r="E57" i="41"/>
  <c r="D57" i="41"/>
  <c r="B57" i="41"/>
  <c r="M56" i="41"/>
  <c r="M96" i="41" s="1"/>
  <c r="L56" i="41"/>
  <c r="L96" i="41" s="1"/>
  <c r="K56" i="41"/>
  <c r="K96" i="41" s="1"/>
  <c r="J56" i="41"/>
  <c r="J96" i="41" s="1"/>
  <c r="I56" i="41"/>
  <c r="I96" i="41" s="1"/>
  <c r="H56" i="41"/>
  <c r="H96" i="41" s="1"/>
  <c r="F56" i="41"/>
  <c r="F96" i="41" s="1"/>
  <c r="E56" i="41"/>
  <c r="E96" i="41" s="1"/>
  <c r="D56" i="41"/>
  <c r="D96" i="41" s="1"/>
  <c r="B56" i="41"/>
  <c r="B96" i="41" s="1"/>
  <c r="M55" i="41"/>
  <c r="L55" i="41"/>
  <c r="K55" i="41"/>
  <c r="J55" i="41"/>
  <c r="I55" i="41"/>
  <c r="H55" i="41"/>
  <c r="F55" i="41"/>
  <c r="E55" i="41"/>
  <c r="D55" i="41"/>
  <c r="B55" i="41"/>
  <c r="M54" i="41"/>
  <c r="L54" i="41"/>
  <c r="K54" i="41"/>
  <c r="J54" i="41"/>
  <c r="I54" i="41"/>
  <c r="H54" i="41"/>
  <c r="F54" i="41"/>
  <c r="E54" i="41"/>
  <c r="D54" i="41"/>
  <c r="B54" i="41"/>
  <c r="M53" i="41"/>
  <c r="L53" i="41"/>
  <c r="K53" i="41"/>
  <c r="J53" i="41"/>
  <c r="I53" i="41"/>
  <c r="H53" i="41"/>
  <c r="F53" i="41"/>
  <c r="E53" i="41"/>
  <c r="D53" i="41"/>
  <c r="B53" i="41"/>
  <c r="M52" i="41"/>
  <c r="M95" i="41" s="1"/>
  <c r="L52" i="41"/>
  <c r="L95" i="41" s="1"/>
  <c r="K52" i="41"/>
  <c r="K95" i="41" s="1"/>
  <c r="J52" i="41"/>
  <c r="J95" i="41" s="1"/>
  <c r="I52" i="41"/>
  <c r="I95" i="41" s="1"/>
  <c r="H52" i="41"/>
  <c r="H95" i="41" s="1"/>
  <c r="F52" i="41"/>
  <c r="F95" i="41" s="1"/>
  <c r="E52" i="41"/>
  <c r="E95" i="41" s="1"/>
  <c r="D52" i="41"/>
  <c r="D95" i="41" s="1"/>
  <c r="B52" i="41"/>
  <c r="B95" i="41" s="1"/>
  <c r="M51" i="41"/>
  <c r="L51" i="41"/>
  <c r="K51" i="41"/>
  <c r="J51" i="41"/>
  <c r="I51" i="41"/>
  <c r="H51" i="41"/>
  <c r="F51" i="41"/>
  <c r="E51" i="41"/>
  <c r="D51" i="41"/>
  <c r="B51" i="41"/>
  <c r="M50" i="41"/>
  <c r="L50" i="41"/>
  <c r="K50" i="41"/>
  <c r="J50" i="41"/>
  <c r="I50" i="41"/>
  <c r="H50" i="41"/>
  <c r="F50" i="41"/>
  <c r="E50" i="41"/>
  <c r="D50" i="41"/>
  <c r="B50" i="41"/>
  <c r="M49" i="41"/>
  <c r="L49" i="41"/>
  <c r="K49" i="41"/>
  <c r="J49" i="41"/>
  <c r="I49" i="41"/>
  <c r="H49" i="41"/>
  <c r="F49" i="41"/>
  <c r="E49" i="41"/>
  <c r="D49" i="41"/>
  <c r="B49" i="41"/>
  <c r="M48" i="41"/>
  <c r="M94" i="41" s="1"/>
  <c r="L48" i="41"/>
  <c r="L94" i="41" s="1"/>
  <c r="K48" i="41"/>
  <c r="K94" i="41" s="1"/>
  <c r="J48" i="41"/>
  <c r="J94" i="41" s="1"/>
  <c r="I48" i="41"/>
  <c r="I94" i="41" s="1"/>
  <c r="H48" i="41"/>
  <c r="H94" i="41" s="1"/>
  <c r="F48" i="41"/>
  <c r="F94" i="41" s="1"/>
  <c r="E48" i="41"/>
  <c r="E94" i="41" s="1"/>
  <c r="D48" i="41"/>
  <c r="D94" i="41" s="1"/>
  <c r="B48" i="41"/>
  <c r="B94" i="41" s="1"/>
  <c r="M47" i="41"/>
  <c r="L47" i="41"/>
  <c r="K47" i="41"/>
  <c r="J47" i="41"/>
  <c r="I47" i="41"/>
  <c r="H47" i="41"/>
  <c r="F47" i="41"/>
  <c r="E47" i="41"/>
  <c r="D47" i="41"/>
  <c r="B47" i="41"/>
  <c r="M46" i="41"/>
  <c r="L46" i="41"/>
  <c r="K46" i="41"/>
  <c r="J46" i="41"/>
  <c r="I46" i="41"/>
  <c r="H46" i="41"/>
  <c r="F46" i="41"/>
  <c r="E46" i="41"/>
  <c r="D46" i="41"/>
  <c r="B46" i="41"/>
  <c r="M45" i="41"/>
  <c r="L45" i="41"/>
  <c r="K45" i="41"/>
  <c r="J45" i="41"/>
  <c r="I45" i="41"/>
  <c r="H45" i="41"/>
  <c r="F45" i="41"/>
  <c r="E45" i="41"/>
  <c r="D45" i="41"/>
  <c r="B45" i="41"/>
  <c r="M44" i="41"/>
  <c r="M93" i="41" s="1"/>
  <c r="L44" i="41"/>
  <c r="L93" i="41" s="1"/>
  <c r="K44" i="41"/>
  <c r="K93" i="41" s="1"/>
  <c r="J44" i="41"/>
  <c r="J93" i="41" s="1"/>
  <c r="I44" i="41"/>
  <c r="I93" i="41" s="1"/>
  <c r="H44" i="41"/>
  <c r="H93" i="41" s="1"/>
  <c r="F44" i="41"/>
  <c r="F93" i="41" s="1"/>
  <c r="E44" i="41"/>
  <c r="E93" i="41" s="1"/>
  <c r="D44" i="41"/>
  <c r="D93" i="41" s="1"/>
  <c r="B44" i="41"/>
  <c r="B93" i="41" s="1"/>
  <c r="M43" i="41"/>
  <c r="L43" i="41"/>
  <c r="K43" i="41"/>
  <c r="J43" i="41"/>
  <c r="I43" i="41"/>
  <c r="H43" i="41"/>
  <c r="F43" i="41"/>
  <c r="E43" i="41"/>
  <c r="D43" i="41"/>
  <c r="B43" i="41"/>
  <c r="M42" i="41"/>
  <c r="L42" i="41"/>
  <c r="K42" i="41"/>
  <c r="J42" i="41"/>
  <c r="I42" i="41"/>
  <c r="H42" i="41"/>
  <c r="F42" i="41"/>
  <c r="E42" i="41"/>
  <c r="D42" i="41"/>
  <c r="B42" i="41"/>
  <c r="M41" i="41"/>
  <c r="L41" i="41"/>
  <c r="K41" i="41"/>
  <c r="J41" i="41"/>
  <c r="I41" i="41"/>
  <c r="H41" i="41"/>
  <c r="F41" i="41"/>
  <c r="E41" i="41"/>
  <c r="D41" i="41"/>
  <c r="B41" i="41"/>
  <c r="M40" i="41"/>
  <c r="M92" i="41" s="1"/>
  <c r="L40" i="41"/>
  <c r="L92" i="41" s="1"/>
  <c r="K40" i="41"/>
  <c r="K92" i="41" s="1"/>
  <c r="J40" i="41"/>
  <c r="J92" i="41" s="1"/>
  <c r="I40" i="41"/>
  <c r="I92" i="41" s="1"/>
  <c r="H40" i="41"/>
  <c r="H92" i="41" s="1"/>
  <c r="F40" i="41"/>
  <c r="F92" i="41" s="1"/>
  <c r="E40" i="41"/>
  <c r="E92" i="41" s="1"/>
  <c r="D40" i="41"/>
  <c r="D92" i="41" s="1"/>
  <c r="B40" i="41"/>
  <c r="B92" i="41" s="1"/>
  <c r="M39" i="41"/>
  <c r="L39" i="41"/>
  <c r="K39" i="41"/>
  <c r="J39" i="41"/>
  <c r="I39" i="41"/>
  <c r="H39" i="41"/>
  <c r="F39" i="41"/>
  <c r="E39" i="41"/>
  <c r="D39" i="41"/>
  <c r="B39" i="41"/>
  <c r="M38" i="41"/>
  <c r="L38" i="41"/>
  <c r="K38" i="41"/>
  <c r="J38" i="41"/>
  <c r="I38" i="41"/>
  <c r="H38" i="41"/>
  <c r="F38" i="41"/>
  <c r="E38" i="41"/>
  <c r="D38" i="41"/>
  <c r="B38" i="41"/>
  <c r="M37" i="41"/>
  <c r="L37" i="41"/>
  <c r="K37" i="41"/>
  <c r="J37" i="41"/>
  <c r="I37" i="41"/>
  <c r="H37" i="41"/>
  <c r="F37" i="41"/>
  <c r="E37" i="41"/>
  <c r="D37" i="41"/>
  <c r="B37" i="41"/>
  <c r="M36" i="41"/>
  <c r="M91" i="41" s="1"/>
  <c r="L36" i="41"/>
  <c r="L91" i="41" s="1"/>
  <c r="K36" i="41"/>
  <c r="K91" i="41" s="1"/>
  <c r="J36" i="41"/>
  <c r="J91" i="41" s="1"/>
  <c r="I36" i="41"/>
  <c r="I91" i="41" s="1"/>
  <c r="H36" i="41"/>
  <c r="H91" i="41" s="1"/>
  <c r="F36" i="41"/>
  <c r="F91" i="41" s="1"/>
  <c r="E36" i="41"/>
  <c r="E91" i="41" s="1"/>
  <c r="D36" i="41"/>
  <c r="D91" i="41" s="1"/>
  <c r="B36" i="41"/>
  <c r="B91" i="41" s="1"/>
  <c r="M35" i="41"/>
  <c r="L35" i="41"/>
  <c r="K35" i="41"/>
  <c r="J35" i="41"/>
  <c r="I35" i="41"/>
  <c r="H35" i="41"/>
  <c r="F35" i="41"/>
  <c r="E35" i="41"/>
  <c r="D35" i="41"/>
  <c r="B35" i="41"/>
  <c r="M34" i="41"/>
  <c r="L34" i="41"/>
  <c r="K34" i="41"/>
  <c r="J34" i="41"/>
  <c r="I34" i="41"/>
  <c r="H34" i="41"/>
  <c r="F34" i="41"/>
  <c r="E34" i="41"/>
  <c r="D34" i="41"/>
  <c r="B34" i="41"/>
  <c r="M33" i="41"/>
  <c r="L33" i="41"/>
  <c r="K33" i="41"/>
  <c r="J33" i="41"/>
  <c r="I33" i="41"/>
  <c r="H33" i="41"/>
  <c r="F33" i="41"/>
  <c r="E33" i="41"/>
  <c r="D33" i="41"/>
  <c r="B33" i="41"/>
  <c r="M32" i="41"/>
  <c r="M90" i="41" s="1"/>
  <c r="L32" i="41"/>
  <c r="L90" i="41" s="1"/>
  <c r="K32" i="41"/>
  <c r="K90" i="41" s="1"/>
  <c r="J32" i="41"/>
  <c r="J90" i="41" s="1"/>
  <c r="I32" i="41"/>
  <c r="I90" i="41" s="1"/>
  <c r="H32" i="41"/>
  <c r="H90" i="41" s="1"/>
  <c r="F32" i="41"/>
  <c r="F90" i="41" s="1"/>
  <c r="E32" i="41"/>
  <c r="E90" i="41" s="1"/>
  <c r="D32" i="41"/>
  <c r="D90" i="41" s="1"/>
  <c r="B32" i="41"/>
  <c r="B90" i="41" s="1"/>
  <c r="M31" i="41"/>
  <c r="L31" i="41"/>
  <c r="K31" i="41"/>
  <c r="J31" i="41"/>
  <c r="I31" i="41"/>
  <c r="H31" i="41"/>
  <c r="F31" i="41"/>
  <c r="E31" i="41"/>
  <c r="D31" i="41"/>
  <c r="B31" i="41"/>
  <c r="M30" i="41"/>
  <c r="L30" i="41"/>
  <c r="K30" i="41"/>
  <c r="J30" i="41"/>
  <c r="I30" i="41"/>
  <c r="H30" i="41"/>
  <c r="F30" i="41"/>
  <c r="E30" i="41"/>
  <c r="D30" i="41"/>
  <c r="B30" i="41"/>
  <c r="M29" i="41"/>
  <c r="L29" i="41"/>
  <c r="K29" i="41"/>
  <c r="J29" i="41"/>
  <c r="I29" i="41"/>
  <c r="H29" i="41"/>
  <c r="F29" i="41"/>
  <c r="E29" i="41"/>
  <c r="D29" i="41"/>
  <c r="B29" i="41"/>
  <c r="M28" i="41"/>
  <c r="L28" i="41"/>
  <c r="K28" i="41"/>
  <c r="J28" i="41"/>
  <c r="I28" i="41"/>
  <c r="H28" i="41"/>
  <c r="F28" i="41"/>
  <c r="E28" i="41"/>
  <c r="D28" i="41"/>
  <c r="B28" i="41"/>
  <c r="M27" i="41"/>
  <c r="L27" i="41"/>
  <c r="K27" i="41"/>
  <c r="J27" i="41"/>
  <c r="I27" i="41"/>
  <c r="H27" i="41"/>
  <c r="F27" i="41"/>
  <c r="E27" i="41"/>
  <c r="D27" i="41"/>
  <c r="B27" i="41"/>
  <c r="M26" i="41"/>
  <c r="L26" i="41"/>
  <c r="K26" i="41"/>
  <c r="J26" i="41"/>
  <c r="I26" i="41"/>
  <c r="H26" i="41"/>
  <c r="F26" i="41"/>
  <c r="E26" i="41"/>
  <c r="D26" i="41"/>
  <c r="B26" i="41"/>
  <c r="K120" i="50"/>
  <c r="G87" i="41" s="1"/>
  <c r="K119" i="50"/>
  <c r="G86" i="41" s="1"/>
  <c r="K118" i="50"/>
  <c r="G85" i="41" s="1"/>
  <c r="K117" i="50"/>
  <c r="G84" i="41" s="1"/>
  <c r="G103" i="41" s="1"/>
  <c r="K116" i="50"/>
  <c r="G83" i="41" s="1"/>
  <c r="K115" i="50"/>
  <c r="G82" i="41" s="1"/>
  <c r="K114" i="50"/>
  <c r="G81" i="41" s="1"/>
  <c r="K113" i="50"/>
  <c r="G80" i="41" s="1"/>
  <c r="G102" i="41" s="1"/>
  <c r="K112" i="50"/>
  <c r="G79" i="41" s="1"/>
  <c r="K111" i="50"/>
  <c r="G78" i="41" s="1"/>
  <c r="K110" i="50"/>
  <c r="G77" i="41" s="1"/>
  <c r="K109" i="50"/>
  <c r="G76" i="41" s="1"/>
  <c r="G101" i="41" s="1"/>
  <c r="K108" i="50"/>
  <c r="G75" i="41" s="1"/>
  <c r="K107" i="50"/>
  <c r="G74" i="41" s="1"/>
  <c r="K106" i="50"/>
  <c r="G73" i="41" s="1"/>
  <c r="K105" i="50"/>
  <c r="G72" i="41" s="1"/>
  <c r="G100" i="41" s="1"/>
  <c r="K104" i="50"/>
  <c r="G71" i="41" s="1"/>
  <c r="K103" i="50"/>
  <c r="G70" i="41" s="1"/>
  <c r="K102" i="50"/>
  <c r="G69" i="41" s="1"/>
  <c r="K101" i="50"/>
  <c r="G68" i="41" s="1"/>
  <c r="G99" i="41" s="1"/>
  <c r="K100" i="50"/>
  <c r="G67" i="41" s="1"/>
  <c r="K99" i="50"/>
  <c r="G66" i="41" s="1"/>
  <c r="K98" i="50"/>
  <c r="G65" i="41" s="1"/>
  <c r="K97" i="50"/>
  <c r="G64" i="41" s="1"/>
  <c r="G98" i="41" s="1"/>
  <c r="K96" i="50"/>
  <c r="G63" i="41" s="1"/>
  <c r="K95" i="50"/>
  <c r="G62" i="41" s="1"/>
  <c r="K94" i="50"/>
  <c r="G61" i="41" s="1"/>
  <c r="K93" i="50"/>
  <c r="G60" i="41" s="1"/>
  <c r="G97" i="41" s="1"/>
  <c r="K92" i="50"/>
  <c r="G59" i="41" s="1"/>
  <c r="K91" i="50"/>
  <c r="G58" i="41" s="1"/>
  <c r="K90" i="50"/>
  <c r="G57" i="41" s="1"/>
  <c r="K89" i="50"/>
  <c r="G56" i="41" s="1"/>
  <c r="G96" i="41" s="1"/>
  <c r="K88" i="50"/>
  <c r="G55" i="41" s="1"/>
  <c r="K87" i="50"/>
  <c r="G54" i="41" s="1"/>
  <c r="K86" i="50"/>
  <c r="G53" i="41" s="1"/>
  <c r="K85" i="50"/>
  <c r="G52" i="41" s="1"/>
  <c r="G95" i="41" s="1"/>
  <c r="K84" i="50"/>
  <c r="G51" i="41" s="1"/>
  <c r="K83" i="50"/>
  <c r="G50" i="41" s="1"/>
  <c r="K82" i="50"/>
  <c r="G49" i="41" s="1"/>
  <c r="K81" i="50"/>
  <c r="G48" i="41" s="1"/>
  <c r="G94" i="41" s="1"/>
  <c r="K80" i="50"/>
  <c r="G47" i="41" s="1"/>
  <c r="K79" i="50"/>
  <c r="G46" i="41" s="1"/>
  <c r="K78" i="50"/>
  <c r="G45" i="41" s="1"/>
  <c r="K77" i="50"/>
  <c r="G44" i="41" s="1"/>
  <c r="G93" i="41" s="1"/>
  <c r="K76" i="50"/>
  <c r="G43" i="41" s="1"/>
  <c r="K75" i="50"/>
  <c r="G42" i="41" s="1"/>
  <c r="K74" i="50"/>
  <c r="G41" i="41" s="1"/>
  <c r="K73" i="50"/>
  <c r="G40" i="41" s="1"/>
  <c r="G92" i="41" s="1"/>
  <c r="K72" i="50"/>
  <c r="G39" i="41" s="1"/>
  <c r="K71" i="50"/>
  <c r="G38" i="41" s="1"/>
  <c r="K70" i="50"/>
  <c r="G37" i="41" s="1"/>
  <c r="K69" i="50"/>
  <c r="G36" i="41" s="1"/>
  <c r="G91" i="41" s="1"/>
  <c r="K68" i="50"/>
  <c r="G35" i="41" s="1"/>
  <c r="K67" i="50"/>
  <c r="G34" i="41" s="1"/>
  <c r="K66" i="50"/>
  <c r="G33" i="41" s="1"/>
  <c r="K65" i="50"/>
  <c r="G32" i="41" s="1"/>
  <c r="G90" i="41" s="1"/>
  <c r="K64" i="50"/>
  <c r="G31" i="41" s="1"/>
  <c r="K63" i="50"/>
  <c r="G30" i="41" s="1"/>
  <c r="K62" i="50"/>
  <c r="G29" i="41" s="1"/>
  <c r="K61" i="50"/>
  <c r="G28" i="41" s="1"/>
  <c r="K60" i="50"/>
  <c r="G27" i="41" s="1"/>
  <c r="K59" i="50"/>
  <c r="G26" i="41" s="1"/>
  <c r="B27" i="56" l="1"/>
  <c r="B19" i="56"/>
  <c r="O77" i="34"/>
  <c r="S77" i="34"/>
  <c r="W77" i="34"/>
  <c r="T77" i="34"/>
  <c r="C5" i="34"/>
  <c r="Q77" i="34"/>
  <c r="AH77" i="34" s="1"/>
  <c r="AB77" i="34"/>
  <c r="U77" i="34"/>
  <c r="H5" i="34"/>
  <c r="R77" i="34"/>
  <c r="AC77" i="34"/>
  <c r="I5" i="34"/>
  <c r="V77" i="34"/>
  <c r="F5" i="34"/>
  <c r="Z77" i="34"/>
  <c r="P77" i="34"/>
  <c r="AF77" i="34" s="1"/>
  <c r="J5" i="34"/>
  <c r="X77" i="34"/>
  <c r="AJ77" i="34" s="1"/>
  <c r="AD77" i="34"/>
  <c r="J443" i="55"/>
  <c r="N430" i="55"/>
  <c r="G84" i="56" s="1"/>
  <c r="U435" i="55"/>
  <c r="B33" i="56"/>
  <c r="AA404" i="55"/>
  <c r="U429" i="55"/>
  <c r="J430" i="55"/>
  <c r="I394" i="55"/>
  <c r="AA394" i="55" s="1"/>
  <c r="Y439" i="55"/>
  <c r="Y438" i="55"/>
  <c r="O9" i="24"/>
  <c r="O8" i="24"/>
  <c r="J435" i="55"/>
  <c r="J434" i="55"/>
  <c r="C88" i="56" s="1"/>
  <c r="U430" i="55"/>
  <c r="N439" i="55"/>
  <c r="G93" i="56" s="1"/>
  <c r="N429" i="55"/>
  <c r="G83" i="56" s="1"/>
  <c r="U443" i="55"/>
  <c r="Y431" i="55"/>
  <c r="N436" i="55"/>
  <c r="G90" i="56" s="1"/>
  <c r="J439" i="55"/>
  <c r="U436" i="55"/>
  <c r="U439" i="55"/>
  <c r="J438" i="55"/>
  <c r="C92" i="56" s="1"/>
  <c r="Q431" i="55"/>
  <c r="J85" i="56" s="1"/>
  <c r="J429" i="55"/>
  <c r="N431" i="55"/>
  <c r="G85" i="56" s="1"/>
  <c r="Q439" i="55"/>
  <c r="J93" i="56" s="1"/>
  <c r="J441" i="55"/>
  <c r="B9" i="56"/>
  <c r="B15" i="56"/>
  <c r="P15" i="56" s="1"/>
  <c r="B23" i="56"/>
  <c r="O23" i="56" s="1"/>
  <c r="B25" i="56"/>
  <c r="B31" i="56"/>
  <c r="B7" i="56"/>
  <c r="Y436" i="55"/>
  <c r="B8" i="56"/>
  <c r="B21" i="56"/>
  <c r="B10" i="56"/>
  <c r="B18" i="56"/>
  <c r="B26" i="56"/>
  <c r="B34" i="56"/>
  <c r="B20" i="56"/>
  <c r="Q432" i="55"/>
  <c r="J86" i="56" s="1"/>
  <c r="B29" i="56"/>
  <c r="Q436" i="55"/>
  <c r="J90" i="56" s="1"/>
  <c r="B5" i="56"/>
  <c r="B22" i="56"/>
  <c r="B24" i="56"/>
  <c r="C6" i="34"/>
  <c r="B119" i="41"/>
  <c r="O119" i="41" s="1"/>
  <c r="I406" i="55"/>
  <c r="I400" i="55"/>
  <c r="I399" i="55"/>
  <c r="B53" i="56" s="1"/>
  <c r="U431" i="55"/>
  <c r="N440" i="55"/>
  <c r="G94" i="56" s="1"/>
  <c r="I414" i="55"/>
  <c r="AE414" i="55" s="1"/>
  <c r="I408" i="55"/>
  <c r="I410" i="55"/>
  <c r="B64" i="56" s="1"/>
  <c r="I407" i="55"/>
  <c r="I397" i="55"/>
  <c r="Q429" i="55"/>
  <c r="Y434" i="55"/>
  <c r="Y442" i="55"/>
  <c r="J432" i="55"/>
  <c r="C86" i="56" s="1"/>
  <c r="Y429" i="55"/>
  <c r="Y437" i="55"/>
  <c r="Q438" i="55"/>
  <c r="J92" i="56" s="1"/>
  <c r="N443" i="55"/>
  <c r="G97" i="56" s="1"/>
  <c r="Y432" i="55"/>
  <c r="Y440" i="55"/>
  <c r="I422" i="55"/>
  <c r="I416" i="55"/>
  <c r="B70" i="56" s="1"/>
  <c r="I418" i="55"/>
  <c r="I415" i="55"/>
  <c r="B69" i="56" s="1"/>
  <c r="I396" i="55"/>
  <c r="U438" i="55"/>
  <c r="N441" i="55"/>
  <c r="G95" i="56" s="1"/>
  <c r="U437" i="55"/>
  <c r="Q433" i="55"/>
  <c r="J87" i="56" s="1"/>
  <c r="N434" i="55"/>
  <c r="G88" i="56" s="1"/>
  <c r="J440" i="55"/>
  <c r="Q442" i="55"/>
  <c r="J96" i="56" s="1"/>
  <c r="J433" i="55"/>
  <c r="N432" i="55"/>
  <c r="G86" i="56" s="1"/>
  <c r="W25" i="54"/>
  <c r="Y26" i="54"/>
  <c r="AC28" i="54"/>
  <c r="W29" i="54"/>
  <c r="Q30" i="54"/>
  <c r="Y30" i="54"/>
  <c r="AC32" i="54"/>
  <c r="W33" i="54"/>
  <c r="Y34" i="54"/>
  <c r="W37" i="54"/>
  <c r="Y38" i="54"/>
  <c r="V46" i="54"/>
  <c r="X46" i="54"/>
  <c r="V59" i="54"/>
  <c r="V70" i="54"/>
  <c r="I401" i="55"/>
  <c r="B55" i="56" s="1"/>
  <c r="J55" i="56"/>
  <c r="F12" i="56" s="1"/>
  <c r="B12" i="56" s="1"/>
  <c r="I412" i="55"/>
  <c r="J431" i="55"/>
  <c r="Q434" i="55"/>
  <c r="J88" i="56" s="1"/>
  <c r="J437" i="55"/>
  <c r="N437" i="55"/>
  <c r="G91" i="56" s="1"/>
  <c r="T25" i="54"/>
  <c r="S26" i="54"/>
  <c r="R26" i="54"/>
  <c r="Z26" i="54"/>
  <c r="AB28" i="54"/>
  <c r="T29" i="54"/>
  <c r="S30" i="54"/>
  <c r="R30" i="54"/>
  <c r="Z30" i="54"/>
  <c r="AB32" i="54"/>
  <c r="T33" i="54"/>
  <c r="S34" i="54"/>
  <c r="Z34" i="54"/>
  <c r="T37" i="54"/>
  <c r="S38" i="54"/>
  <c r="Z38" i="54"/>
  <c r="B54" i="56"/>
  <c r="AA400" i="55"/>
  <c r="Q25" i="54"/>
  <c r="Y25" i="54"/>
  <c r="AA26" i="54"/>
  <c r="AC27" i="54"/>
  <c r="W28" i="54"/>
  <c r="Y29" i="54"/>
  <c r="AA30" i="54"/>
  <c r="AC31" i="54"/>
  <c r="W32" i="54"/>
  <c r="Q33" i="54"/>
  <c r="Y33" i="54"/>
  <c r="AA34" i="54"/>
  <c r="AC35" i="54"/>
  <c r="W36" i="54"/>
  <c r="Q37" i="54"/>
  <c r="Y37" i="54"/>
  <c r="AA38" i="54"/>
  <c r="U39" i="54"/>
  <c r="AC39" i="54"/>
  <c r="J93" i="54"/>
  <c r="R60" i="54"/>
  <c r="B62" i="56"/>
  <c r="B61" i="56"/>
  <c r="I417" i="55"/>
  <c r="B71" i="56" s="1"/>
  <c r="J71" i="56"/>
  <c r="F28" i="56" s="1"/>
  <c r="B28" i="56" s="1"/>
  <c r="S25" i="54"/>
  <c r="Z25" i="54"/>
  <c r="AD26" i="54"/>
  <c r="T28" i="54"/>
  <c r="V28" i="54"/>
  <c r="X28" i="54"/>
  <c r="S29" i="54"/>
  <c r="Z29" i="54"/>
  <c r="AD30" i="54"/>
  <c r="T32" i="54"/>
  <c r="V32" i="54"/>
  <c r="X32" i="54"/>
  <c r="S33" i="54"/>
  <c r="Z33" i="54"/>
  <c r="AD34" i="54"/>
  <c r="T36" i="54"/>
  <c r="V36" i="54"/>
  <c r="X36" i="54"/>
  <c r="S37" i="54"/>
  <c r="Z37" i="54"/>
  <c r="AD38" i="54"/>
  <c r="J94" i="54"/>
  <c r="V55" i="54"/>
  <c r="X65" i="54"/>
  <c r="S50" i="54"/>
  <c r="I425" i="55"/>
  <c r="B79" i="56" s="1"/>
  <c r="J79" i="56"/>
  <c r="F36" i="56" s="1"/>
  <c r="B36" i="56" s="1"/>
  <c r="I405" i="55"/>
  <c r="B59" i="56" s="1"/>
  <c r="J59" i="56"/>
  <c r="F16" i="56" s="1"/>
  <c r="B16" i="56" s="1"/>
  <c r="B51" i="56"/>
  <c r="I411" i="55"/>
  <c r="AA25" i="54"/>
  <c r="U26" i="54"/>
  <c r="AC26" i="54"/>
  <c r="Y28" i="54"/>
  <c r="AA29" i="54"/>
  <c r="U30" i="54"/>
  <c r="AC30" i="54"/>
  <c r="Y32" i="54"/>
  <c r="AA33" i="54"/>
  <c r="U34" i="54"/>
  <c r="AC34" i="54"/>
  <c r="Y36" i="54"/>
  <c r="AA37" i="54"/>
  <c r="U38" i="54"/>
  <c r="AC38" i="54"/>
  <c r="X54" i="54"/>
  <c r="V67" i="54"/>
  <c r="X68" i="54"/>
  <c r="V75" i="54"/>
  <c r="B52" i="56"/>
  <c r="AE424" i="55"/>
  <c r="B78" i="56"/>
  <c r="I395" i="55"/>
  <c r="J49" i="56"/>
  <c r="F6" i="56" s="1"/>
  <c r="B6" i="56" s="1"/>
  <c r="I420" i="55"/>
  <c r="J436" i="55"/>
  <c r="C90" i="56" s="1"/>
  <c r="N435" i="55"/>
  <c r="G89" i="56" s="1"/>
  <c r="Q443" i="55"/>
  <c r="J97" i="56" s="1"/>
  <c r="N433" i="55"/>
  <c r="G87" i="56" s="1"/>
  <c r="AD25" i="54"/>
  <c r="AB26" i="54"/>
  <c r="V27" i="54"/>
  <c r="X27" i="54"/>
  <c r="S28" i="54"/>
  <c r="R28" i="54"/>
  <c r="Z28" i="54"/>
  <c r="AD29" i="54"/>
  <c r="AB30" i="54"/>
  <c r="V31" i="54"/>
  <c r="X31" i="54"/>
  <c r="S32" i="54"/>
  <c r="R32" i="54"/>
  <c r="Z32" i="54"/>
  <c r="AD33" i="54"/>
  <c r="AB34" i="54"/>
  <c r="V35" i="54"/>
  <c r="X35" i="54"/>
  <c r="S36" i="54"/>
  <c r="R36" i="54"/>
  <c r="Z36" i="54"/>
  <c r="AD37" i="54"/>
  <c r="AB38" i="54"/>
  <c r="V39" i="54"/>
  <c r="X39" i="54"/>
  <c r="B60" i="56"/>
  <c r="I403" i="55"/>
  <c r="B57" i="56" s="1"/>
  <c r="J57" i="56"/>
  <c r="F14" i="56" s="1"/>
  <c r="B14" i="56" s="1"/>
  <c r="I421" i="55"/>
  <c r="B75" i="56" s="1"/>
  <c r="J75" i="56"/>
  <c r="F32" i="56" s="1"/>
  <c r="B32" i="56" s="1"/>
  <c r="P19" i="56"/>
  <c r="U25" i="54"/>
  <c r="AC25" i="54"/>
  <c r="W26" i="54"/>
  <c r="Y27" i="54"/>
  <c r="AA28" i="54"/>
  <c r="U29" i="54"/>
  <c r="AC29" i="54"/>
  <c r="W30" i="54"/>
  <c r="Y31" i="54"/>
  <c r="AA32" i="54"/>
  <c r="U33" i="54"/>
  <c r="AC33" i="54"/>
  <c r="W34" i="54"/>
  <c r="Y35" i="54"/>
  <c r="AA36" i="54"/>
  <c r="U37" i="54"/>
  <c r="AC37" i="54"/>
  <c r="W38" i="54"/>
  <c r="Y39" i="54"/>
  <c r="F93" i="54"/>
  <c r="G5" i="54" s="1"/>
  <c r="N93" i="54"/>
  <c r="I5" i="54" s="1"/>
  <c r="R52" i="54"/>
  <c r="V74" i="54"/>
  <c r="S66" i="54"/>
  <c r="I409" i="55"/>
  <c r="AB25" i="54"/>
  <c r="T26" i="54"/>
  <c r="V26" i="54"/>
  <c r="X26" i="54"/>
  <c r="S27" i="54"/>
  <c r="AD28" i="54"/>
  <c r="AB29" i="54"/>
  <c r="T30" i="54"/>
  <c r="V30" i="54"/>
  <c r="X30" i="54"/>
  <c r="S31" i="54"/>
  <c r="AD32" i="54"/>
  <c r="AB33" i="54"/>
  <c r="T34" i="54"/>
  <c r="V34" i="54"/>
  <c r="X34" i="54"/>
  <c r="S35" i="54"/>
  <c r="AD36" i="54"/>
  <c r="AB37" i="54"/>
  <c r="T38" i="54"/>
  <c r="V38" i="54"/>
  <c r="X38" i="54"/>
  <c r="S39" i="54"/>
  <c r="V63" i="54"/>
  <c r="V71" i="54"/>
  <c r="B76" i="56"/>
  <c r="B72" i="56"/>
  <c r="I402" i="55"/>
  <c r="B56" i="56" s="1"/>
  <c r="J56" i="56"/>
  <c r="F13" i="56" s="1"/>
  <c r="B13" i="56" s="1"/>
  <c r="I419" i="55"/>
  <c r="B73" i="56" s="1"/>
  <c r="J73" i="56"/>
  <c r="F30" i="56" s="1"/>
  <c r="B30" i="56" s="1"/>
  <c r="B58" i="56"/>
  <c r="B67" i="56"/>
  <c r="P25" i="56"/>
  <c r="M25" i="56"/>
  <c r="AA71" i="54"/>
  <c r="AB74" i="54"/>
  <c r="W46" i="54"/>
  <c r="F98" i="54"/>
  <c r="G10" i="54" s="1"/>
  <c r="J98" i="54"/>
  <c r="V42" i="54"/>
  <c r="AC42" i="54"/>
  <c r="X43" i="54"/>
  <c r="W45" i="54"/>
  <c r="AB47" i="54"/>
  <c r="AB53" i="54"/>
  <c r="X55" i="54"/>
  <c r="AB57" i="54"/>
  <c r="Y58" i="54"/>
  <c r="AC58" i="54"/>
  <c r="X59" i="54"/>
  <c r="AB61" i="54"/>
  <c r="AA65" i="54"/>
  <c r="Y66" i="54"/>
  <c r="AC66" i="54"/>
  <c r="X67" i="54"/>
  <c r="T69" i="54"/>
  <c r="AC70" i="54"/>
  <c r="AB71" i="54"/>
  <c r="AB73" i="54"/>
  <c r="G101" i="54"/>
  <c r="K101" i="54"/>
  <c r="O101" i="54"/>
  <c r="J13" i="54" s="1"/>
  <c r="Y74" i="54"/>
  <c r="AC74" i="54"/>
  <c r="X75" i="54"/>
  <c r="T62" i="54"/>
  <c r="X62" i="54"/>
  <c r="AB62" i="54"/>
  <c r="W63" i="54"/>
  <c r="AA63" i="54"/>
  <c r="F99" i="54"/>
  <c r="G11" i="54" s="1"/>
  <c r="J99" i="54"/>
  <c r="X66" i="54"/>
  <c r="W67" i="54"/>
  <c r="AA67" i="54"/>
  <c r="X70" i="54"/>
  <c r="AB70" i="54"/>
  <c r="W71" i="54"/>
  <c r="J101" i="54"/>
  <c r="N101" i="54"/>
  <c r="I13" i="54" s="1"/>
  <c r="S75" i="54"/>
  <c r="Y42" i="54"/>
  <c r="Y46" i="54"/>
  <c r="AC46" i="54"/>
  <c r="AC65" i="54"/>
  <c r="F100" i="54"/>
  <c r="G12" i="54" s="1"/>
  <c r="J100" i="54"/>
  <c r="N100" i="54"/>
  <c r="I12" i="54" s="1"/>
  <c r="X74" i="54"/>
  <c r="W75" i="54"/>
  <c r="AB44" i="54"/>
  <c r="L101" i="54"/>
  <c r="AB75" i="54"/>
  <c r="L93" i="54"/>
  <c r="Y44" i="54"/>
  <c r="AC44" i="54"/>
  <c r="Z44" i="54"/>
  <c r="F94" i="54"/>
  <c r="G6" i="54" s="1"/>
  <c r="N94" i="54"/>
  <c r="I6" i="54" s="1"/>
  <c r="T48" i="54"/>
  <c r="Y48" i="54"/>
  <c r="Z48" i="54"/>
  <c r="F95" i="54"/>
  <c r="G7" i="54" s="1"/>
  <c r="J95" i="54"/>
  <c r="N95" i="54"/>
  <c r="I7" i="54" s="1"/>
  <c r="X52" i="54"/>
  <c r="Y52" i="54"/>
  <c r="AC52" i="54"/>
  <c r="T52" i="54"/>
  <c r="U52" i="54"/>
  <c r="F96" i="54"/>
  <c r="G8" i="54" s="1"/>
  <c r="J96" i="54"/>
  <c r="AC53" i="54"/>
  <c r="M96" i="54"/>
  <c r="U56" i="54"/>
  <c r="X56" i="54"/>
  <c r="Z56" i="54"/>
  <c r="J97" i="54"/>
  <c r="N97" i="54"/>
  <c r="I9" i="54" s="1"/>
  <c r="AB60" i="54"/>
  <c r="S60" i="54"/>
  <c r="X60" i="54"/>
  <c r="U60" i="54"/>
  <c r="T60" i="54"/>
  <c r="Z60" i="54"/>
  <c r="AC61" i="54"/>
  <c r="X64" i="54"/>
  <c r="AC64" i="54"/>
  <c r="Z64" i="54"/>
  <c r="U68" i="54"/>
  <c r="Y68" i="54"/>
  <c r="AC68" i="54"/>
  <c r="Z68" i="54"/>
  <c r="T72" i="54"/>
  <c r="AC72" i="54"/>
  <c r="Z72" i="54"/>
  <c r="Q44" i="54"/>
  <c r="AB52" i="54"/>
  <c r="AB68" i="54"/>
  <c r="AA44" i="54"/>
  <c r="W49" i="54"/>
  <c r="Z53" i="54"/>
  <c r="W52" i="54"/>
  <c r="AA60" i="54"/>
  <c r="T45" i="54"/>
  <c r="S44" i="54"/>
  <c r="W60" i="54"/>
  <c r="Y65" i="54"/>
  <c r="W68" i="54"/>
  <c r="I430" i="55"/>
  <c r="B84" i="56" s="1"/>
  <c r="C93" i="56"/>
  <c r="C83" i="56"/>
  <c r="C91" i="56"/>
  <c r="C84" i="56"/>
  <c r="C97" i="56"/>
  <c r="C95" i="56"/>
  <c r="I441" i="55"/>
  <c r="AE430" i="55"/>
  <c r="I429" i="55"/>
  <c r="J83" i="56"/>
  <c r="I431" i="55"/>
  <c r="C85" i="56"/>
  <c r="AA430" i="55"/>
  <c r="C89" i="56"/>
  <c r="J91" i="56"/>
  <c r="C94" i="56"/>
  <c r="I440" i="55"/>
  <c r="C87" i="56"/>
  <c r="C96" i="56"/>
  <c r="AE417" i="55"/>
  <c r="AE405" i="55"/>
  <c r="AE403" i="55"/>
  <c r="AA403" i="55"/>
  <c r="AE402" i="55"/>
  <c r="AE419" i="55"/>
  <c r="AA419" i="55"/>
  <c r="AA401" i="55"/>
  <c r="AE401" i="55"/>
  <c r="AE423" i="55"/>
  <c r="AA423" i="55"/>
  <c r="AA406" i="55"/>
  <c r="AA408" i="55"/>
  <c r="AA410" i="55"/>
  <c r="AE397" i="55"/>
  <c r="AA414" i="55"/>
  <c r="AA416" i="55"/>
  <c r="AA422" i="55"/>
  <c r="AA424" i="55"/>
  <c r="AA420" i="55"/>
  <c r="AE413" i="55"/>
  <c r="AE398" i="55"/>
  <c r="AE400" i="55"/>
  <c r="AE415" i="55"/>
  <c r="AA415" i="55"/>
  <c r="AA398" i="55"/>
  <c r="AE406" i="55"/>
  <c r="AE408" i="55"/>
  <c r="AE399" i="55"/>
  <c r="AA399" i="55"/>
  <c r="AE410" i="55"/>
  <c r="AA397" i="55"/>
  <c r="AE416" i="55"/>
  <c r="AE407" i="55"/>
  <c r="AA407" i="55"/>
  <c r="AE422" i="55"/>
  <c r="I38" i="55"/>
  <c r="I114" i="55"/>
  <c r="AA114" i="55" s="1"/>
  <c r="I350" i="55"/>
  <c r="I133" i="55"/>
  <c r="I137" i="55"/>
  <c r="I141" i="55"/>
  <c r="AA141" i="55" s="1"/>
  <c r="I153" i="55"/>
  <c r="I16" i="55"/>
  <c r="AE16" i="55" s="1"/>
  <c r="I379" i="55"/>
  <c r="I65" i="55"/>
  <c r="I321" i="55"/>
  <c r="I333" i="55"/>
  <c r="I341" i="55"/>
  <c r="I32" i="55"/>
  <c r="AA32" i="55" s="1"/>
  <c r="I352" i="55"/>
  <c r="I360" i="55"/>
  <c r="I45" i="55"/>
  <c r="AA45" i="55" s="1"/>
  <c r="I49" i="55"/>
  <c r="I101" i="55"/>
  <c r="I117" i="55"/>
  <c r="I125" i="55"/>
  <c r="I369" i="55"/>
  <c r="AA369" i="55" s="1"/>
  <c r="I356" i="55"/>
  <c r="I55" i="55"/>
  <c r="I147" i="55"/>
  <c r="I155" i="55"/>
  <c r="I159" i="55"/>
  <c r="I315" i="55"/>
  <c r="I319" i="55"/>
  <c r="I39" i="55"/>
  <c r="AE39" i="55" s="1"/>
  <c r="I111" i="55"/>
  <c r="I119" i="55"/>
  <c r="I375" i="55"/>
  <c r="I388" i="55"/>
  <c r="I10" i="55"/>
  <c r="I14" i="55"/>
  <c r="AE14" i="55" s="1"/>
  <c r="I22" i="55"/>
  <c r="AE22" i="55" s="1"/>
  <c r="I26" i="55"/>
  <c r="AE26" i="55" s="1"/>
  <c r="I68" i="55"/>
  <c r="I72" i="55"/>
  <c r="I80" i="55"/>
  <c r="I149" i="55"/>
  <c r="I157" i="55"/>
  <c r="I325" i="55"/>
  <c r="I371" i="55"/>
  <c r="I83" i="55"/>
  <c r="AE83" i="55" s="1"/>
  <c r="I91" i="55"/>
  <c r="I95" i="55"/>
  <c r="I168" i="55"/>
  <c r="AE168" i="55" s="1"/>
  <c r="I312" i="55"/>
  <c r="I332" i="55"/>
  <c r="I370" i="55"/>
  <c r="I378" i="55"/>
  <c r="I13" i="55"/>
  <c r="I53" i="55"/>
  <c r="I62" i="55"/>
  <c r="I75" i="55"/>
  <c r="I87" i="55"/>
  <c r="AA87" i="55" s="1"/>
  <c r="I115" i="55"/>
  <c r="I123" i="55"/>
  <c r="I127" i="55"/>
  <c r="I320" i="55"/>
  <c r="I361" i="55"/>
  <c r="I365" i="55"/>
  <c r="I12" i="55"/>
  <c r="AE12" i="55" s="1"/>
  <c r="I57" i="55"/>
  <c r="AE57" i="55" s="1"/>
  <c r="I70" i="55"/>
  <c r="I143" i="55"/>
  <c r="I151" i="55"/>
  <c r="I163" i="55"/>
  <c r="I311" i="55"/>
  <c r="I331" i="55"/>
  <c r="I343" i="55"/>
  <c r="I368" i="55"/>
  <c r="I73" i="55"/>
  <c r="I81" i="55"/>
  <c r="I89" i="55"/>
  <c r="I97" i="55"/>
  <c r="I310" i="55"/>
  <c r="I330" i="55"/>
  <c r="I351" i="55"/>
  <c r="I355" i="55"/>
  <c r="I359" i="55"/>
  <c r="I372" i="55"/>
  <c r="I31" i="55"/>
  <c r="I56" i="55"/>
  <c r="I60" i="55"/>
  <c r="AE60" i="55" s="1"/>
  <c r="I77" i="55"/>
  <c r="I85" i="55"/>
  <c r="I93" i="55"/>
  <c r="I105" i="55"/>
  <c r="I109" i="55"/>
  <c r="I121" i="55"/>
  <c r="I129" i="55"/>
  <c r="I146" i="55"/>
  <c r="I166" i="55"/>
  <c r="AA166" i="55" s="1"/>
  <c r="I322" i="55"/>
  <c r="I342" i="55"/>
  <c r="I346" i="55"/>
  <c r="I18" i="55"/>
  <c r="AE18" i="55" s="1"/>
  <c r="I23" i="55"/>
  <c r="I35" i="55"/>
  <c r="AE35" i="55" s="1"/>
  <c r="I47" i="55"/>
  <c r="I51" i="55"/>
  <c r="I69" i="55"/>
  <c r="I92" i="55"/>
  <c r="AE92" i="55" s="1"/>
  <c r="I110" i="55"/>
  <c r="I124" i="55"/>
  <c r="I142" i="55"/>
  <c r="I156" i="55"/>
  <c r="AE156" i="55" s="1"/>
  <c r="I161" i="55"/>
  <c r="I165" i="55"/>
  <c r="I306" i="55"/>
  <c r="I324" i="55"/>
  <c r="I334" i="55"/>
  <c r="I338" i="55"/>
  <c r="I347" i="55"/>
  <c r="I383" i="55"/>
  <c r="AA383" i="55" s="1"/>
  <c r="I17" i="55"/>
  <c r="I30" i="55"/>
  <c r="AA30" i="55" s="1"/>
  <c r="I59" i="55"/>
  <c r="I100" i="55"/>
  <c r="I113" i="55"/>
  <c r="I132" i="55"/>
  <c r="I145" i="55"/>
  <c r="I309" i="55"/>
  <c r="I314" i="55"/>
  <c r="I327" i="55"/>
  <c r="I328" i="55"/>
  <c r="I337" i="55"/>
  <c r="I364" i="55"/>
  <c r="I374" i="55"/>
  <c r="I99" i="55"/>
  <c r="I131" i="55"/>
  <c r="I232" i="55"/>
  <c r="I308" i="55"/>
  <c r="I313" i="55"/>
  <c r="I317" i="55"/>
  <c r="I318" i="55"/>
  <c r="I336" i="55"/>
  <c r="I340" i="55"/>
  <c r="I345" i="55"/>
  <c r="I349" i="55"/>
  <c r="I373" i="55"/>
  <c r="I20" i="55"/>
  <c r="AE20" i="55" s="1"/>
  <c r="I25" i="55"/>
  <c r="I33" i="55"/>
  <c r="I37" i="55"/>
  <c r="AA37" i="55" s="1"/>
  <c r="I41" i="55"/>
  <c r="AA41" i="55" s="1"/>
  <c r="I54" i="55"/>
  <c r="I63" i="55"/>
  <c r="I67" i="55"/>
  <c r="I71" i="55"/>
  <c r="AA71" i="55" s="1"/>
  <c r="I103" i="55"/>
  <c r="I108" i="55"/>
  <c r="I135" i="55"/>
  <c r="I140" i="55"/>
  <c r="I167" i="55"/>
  <c r="I326" i="55"/>
  <c r="I354" i="55"/>
  <c r="I358" i="55"/>
  <c r="I363" i="55"/>
  <c r="I367" i="55"/>
  <c r="I377" i="55"/>
  <c r="I381" i="55"/>
  <c r="I385" i="55"/>
  <c r="I389" i="55"/>
  <c r="I107" i="55"/>
  <c r="I139" i="55"/>
  <c r="I307" i="55"/>
  <c r="I316" i="55"/>
  <c r="I335" i="55"/>
  <c r="I339" i="55"/>
  <c r="I357" i="55"/>
  <c r="AA357" i="55" s="1"/>
  <c r="I362" i="55"/>
  <c r="I366" i="55"/>
  <c r="I376" i="55"/>
  <c r="I11" i="55"/>
  <c r="I15" i="55"/>
  <c r="I24" i="55"/>
  <c r="AE24" i="55" s="1"/>
  <c r="I44" i="55"/>
  <c r="I61" i="55"/>
  <c r="AA61" i="55" s="1"/>
  <c r="I79" i="55"/>
  <c r="I98" i="55"/>
  <c r="I130" i="55"/>
  <c r="I329" i="55"/>
  <c r="I344" i="55"/>
  <c r="I348" i="55"/>
  <c r="I353" i="55"/>
  <c r="AA119" i="55"/>
  <c r="AA155" i="55"/>
  <c r="I19" i="55"/>
  <c r="I29" i="55"/>
  <c r="I36" i="55"/>
  <c r="I43" i="55"/>
  <c r="AE43" i="55" s="1"/>
  <c r="I52" i="55"/>
  <c r="I58" i="55"/>
  <c r="I78" i="55"/>
  <c r="I88" i="55"/>
  <c r="I120" i="55"/>
  <c r="I152" i="55"/>
  <c r="I162" i="55"/>
  <c r="I323" i="55"/>
  <c r="I382" i="55"/>
  <c r="I387" i="55"/>
  <c r="I46" i="55"/>
  <c r="I76" i="55"/>
  <c r="I86" i="55"/>
  <c r="I96" i="55"/>
  <c r="I106" i="55"/>
  <c r="I118" i="55"/>
  <c r="I128" i="55"/>
  <c r="I138" i="55"/>
  <c r="I150" i="55"/>
  <c r="I160" i="55"/>
  <c r="I289" i="55"/>
  <c r="I42" i="55"/>
  <c r="AA42" i="55" s="1"/>
  <c r="I50" i="55"/>
  <c r="I66" i="55"/>
  <c r="I74" i="55"/>
  <c r="I94" i="55"/>
  <c r="I116" i="55"/>
  <c r="I126" i="55"/>
  <c r="I148" i="55"/>
  <c r="I158" i="55"/>
  <c r="I293" i="55"/>
  <c r="I301" i="55"/>
  <c r="AE301" i="55" s="1"/>
  <c r="I305" i="55"/>
  <c r="AA305" i="55" s="1"/>
  <c r="I380" i="55"/>
  <c r="I386" i="55"/>
  <c r="I27" i="55"/>
  <c r="I34" i="55"/>
  <c r="I40" i="55"/>
  <c r="AA40" i="55" s="1"/>
  <c r="I64" i="55"/>
  <c r="I84" i="55"/>
  <c r="I104" i="55"/>
  <c r="I136" i="55"/>
  <c r="I21" i="55"/>
  <c r="I48" i="55"/>
  <c r="I82" i="55"/>
  <c r="I90" i="55"/>
  <c r="I102" i="55"/>
  <c r="I112" i="55"/>
  <c r="I122" i="55"/>
  <c r="I134" i="55"/>
  <c r="I144" i="55"/>
  <c r="I154" i="55"/>
  <c r="I164" i="55"/>
  <c r="I291" i="55"/>
  <c r="AE291" i="55" s="1"/>
  <c r="I384" i="55"/>
  <c r="I390" i="55"/>
  <c r="AB40" i="54"/>
  <c r="Y45" i="54"/>
  <c r="U48" i="54"/>
  <c r="T54" i="54"/>
  <c r="Y56" i="54"/>
  <c r="Y64" i="54"/>
  <c r="U72" i="54"/>
  <c r="AA75" i="54"/>
  <c r="AB85" i="54"/>
  <c r="Y40" i="54"/>
  <c r="AC40" i="54"/>
  <c r="Q48" i="54"/>
  <c r="AB48" i="54"/>
  <c r="AB64" i="54"/>
  <c r="T70" i="54"/>
  <c r="Y72" i="54"/>
  <c r="AC41" i="54"/>
  <c r="W56" i="54"/>
  <c r="W64" i="54"/>
  <c r="W72" i="54"/>
  <c r="Z40" i="54"/>
  <c r="AC48" i="54"/>
  <c r="AB54" i="54"/>
  <c r="AC56" i="54"/>
  <c r="U64" i="54"/>
  <c r="AA40" i="54"/>
  <c r="T56" i="54"/>
  <c r="AB72" i="54"/>
  <c r="AA82" i="54"/>
  <c r="T40" i="54"/>
  <c r="AB56" i="54"/>
  <c r="Q64" i="54"/>
  <c r="X72" i="54"/>
  <c r="Z45" i="54"/>
  <c r="Z61" i="54"/>
  <c r="AA72" i="54"/>
  <c r="Q40" i="54"/>
  <c r="U40" i="54"/>
  <c r="AD48" i="54"/>
  <c r="T64" i="54"/>
  <c r="AC86" i="54"/>
  <c r="U45" i="54"/>
  <c r="AB51" i="54"/>
  <c r="AA56" i="54"/>
  <c r="W69" i="54"/>
  <c r="X71" i="54"/>
  <c r="X45" i="54"/>
  <c r="AD45" i="54"/>
  <c r="X47" i="54"/>
  <c r="T61" i="54"/>
  <c r="X63" i="54"/>
  <c r="X69" i="54"/>
  <c r="AB43" i="54"/>
  <c r="AA45" i="54"/>
  <c r="W53" i="54"/>
  <c r="Y69" i="54"/>
  <c r="AB45" i="54"/>
  <c r="AA48" i="54"/>
  <c r="X53" i="54"/>
  <c r="W61" i="54"/>
  <c r="AA69" i="54"/>
  <c r="V45" i="54"/>
  <c r="V61" i="54"/>
  <c r="AD61" i="54"/>
  <c r="AD69" i="54"/>
  <c r="AC45" i="54"/>
  <c r="Y53" i="54"/>
  <c r="X61" i="54"/>
  <c r="Q69" i="54"/>
  <c r="AB69" i="54"/>
  <c r="Q45" i="54"/>
  <c r="AA53" i="54"/>
  <c r="Y61" i="54"/>
  <c r="AA64" i="54"/>
  <c r="AC69" i="54"/>
  <c r="AE45" i="55"/>
  <c r="AA49" i="55"/>
  <c r="AE49" i="55"/>
  <c r="AA16" i="55"/>
  <c r="I28" i="55"/>
  <c r="I242" i="55"/>
  <c r="AE155" i="55"/>
  <c r="I258" i="55"/>
  <c r="I169" i="55"/>
  <c r="I170" i="55"/>
  <c r="I171" i="55"/>
  <c r="I172" i="55"/>
  <c r="I173" i="55"/>
  <c r="I174" i="55"/>
  <c r="I244" i="55"/>
  <c r="I176" i="55"/>
  <c r="I178" i="55"/>
  <c r="I180" i="55"/>
  <c r="I182" i="55"/>
  <c r="I184" i="55"/>
  <c r="I186" i="55"/>
  <c r="I188" i="55"/>
  <c r="I190" i="55"/>
  <c r="I192" i="55"/>
  <c r="I194" i="55"/>
  <c r="I196" i="55"/>
  <c r="I198" i="55"/>
  <c r="I200" i="55"/>
  <c r="I202" i="55"/>
  <c r="I204" i="55"/>
  <c r="I206" i="55"/>
  <c r="I208" i="55"/>
  <c r="I210" i="55"/>
  <c r="I212" i="55"/>
  <c r="I214" i="55"/>
  <c r="I216" i="55"/>
  <c r="I218" i="55"/>
  <c r="I220" i="55"/>
  <c r="I222" i="55"/>
  <c r="I224" i="55"/>
  <c r="I226" i="55"/>
  <c r="I228" i="55"/>
  <c r="I230" i="55"/>
  <c r="I240" i="55"/>
  <c r="I256" i="55"/>
  <c r="I259" i="55"/>
  <c r="I238" i="55"/>
  <c r="I254" i="55"/>
  <c r="I236" i="55"/>
  <c r="I252" i="55"/>
  <c r="I233" i="55"/>
  <c r="I234" i="55"/>
  <c r="I250" i="55"/>
  <c r="AA325" i="55"/>
  <c r="I175" i="55"/>
  <c r="I177" i="55"/>
  <c r="I179" i="55"/>
  <c r="I181" i="55"/>
  <c r="I183" i="55"/>
  <c r="I185" i="55"/>
  <c r="I187" i="55"/>
  <c r="I189" i="55"/>
  <c r="I191" i="55"/>
  <c r="I193" i="55"/>
  <c r="I195" i="55"/>
  <c r="I197" i="55"/>
  <c r="I199" i="55"/>
  <c r="I201" i="55"/>
  <c r="I203" i="55"/>
  <c r="I205" i="55"/>
  <c r="I207" i="55"/>
  <c r="I209" i="55"/>
  <c r="I211" i="55"/>
  <c r="I213" i="55"/>
  <c r="I215" i="55"/>
  <c r="I217" i="55"/>
  <c r="I219" i="55"/>
  <c r="I221" i="55"/>
  <c r="I223" i="55"/>
  <c r="I225" i="55"/>
  <c r="I227" i="55"/>
  <c r="I229" i="55"/>
  <c r="I231" i="55"/>
  <c r="I248" i="55"/>
  <c r="I246" i="55"/>
  <c r="I235" i="55"/>
  <c r="I237" i="55"/>
  <c r="I239" i="55"/>
  <c r="I241" i="55"/>
  <c r="I243" i="55"/>
  <c r="I245" i="55"/>
  <c r="I247" i="55"/>
  <c r="I249" i="55"/>
  <c r="I251" i="55"/>
  <c r="I253" i="55"/>
  <c r="I255" i="55"/>
  <c r="I257" i="55"/>
  <c r="I261" i="55"/>
  <c r="I263" i="55"/>
  <c r="I265" i="55"/>
  <c r="I267" i="55"/>
  <c r="I269" i="55"/>
  <c r="I271" i="55"/>
  <c r="I273" i="55"/>
  <c r="I275" i="55"/>
  <c r="I277" i="55"/>
  <c r="I279" i="55"/>
  <c r="I281" i="55"/>
  <c r="I283" i="55"/>
  <c r="I285" i="55"/>
  <c r="I287" i="55"/>
  <c r="I295" i="55"/>
  <c r="I297" i="55"/>
  <c r="I299" i="55"/>
  <c r="I303" i="55"/>
  <c r="AA355" i="55"/>
  <c r="I260" i="55"/>
  <c r="I262" i="55"/>
  <c r="I264" i="55"/>
  <c r="I266" i="55"/>
  <c r="I268" i="55"/>
  <c r="I270" i="55"/>
  <c r="I272" i="55"/>
  <c r="I274" i="55"/>
  <c r="I276" i="55"/>
  <c r="I278" i="55"/>
  <c r="I280" i="55"/>
  <c r="I282" i="55"/>
  <c r="I284" i="55"/>
  <c r="I286" i="55"/>
  <c r="I288" i="55"/>
  <c r="I290" i="55"/>
  <c r="I292" i="55"/>
  <c r="I294" i="55"/>
  <c r="I296" i="55"/>
  <c r="I298" i="55"/>
  <c r="I300" i="55"/>
  <c r="I302" i="55"/>
  <c r="I304" i="55"/>
  <c r="AA315" i="55"/>
  <c r="AA379" i="55"/>
  <c r="AE379" i="55"/>
  <c r="AE388" i="55"/>
  <c r="AA388" i="55"/>
  <c r="AA354" i="55"/>
  <c r="AA372" i="55"/>
  <c r="AE354" i="55"/>
  <c r="T47" i="54"/>
  <c r="U49" i="54"/>
  <c r="V49" i="54"/>
  <c r="V53" i="54"/>
  <c r="AC57" i="54"/>
  <c r="V57" i="54"/>
  <c r="AB65" i="54"/>
  <c r="T73" i="54"/>
  <c r="AD73" i="54"/>
  <c r="X49" i="54"/>
  <c r="Y49" i="54"/>
  <c r="AA52" i="54"/>
  <c r="AD53" i="54"/>
  <c r="T57" i="54"/>
  <c r="AD57" i="54"/>
  <c r="V65" i="54"/>
  <c r="V69" i="54"/>
  <c r="V73" i="54"/>
  <c r="Z73" i="54"/>
  <c r="AA49" i="54"/>
  <c r="Z49" i="54"/>
  <c r="T65" i="54"/>
  <c r="Z65" i="54"/>
  <c r="S68" i="54"/>
  <c r="W73" i="54"/>
  <c r="AD41" i="54"/>
  <c r="AB49" i="54"/>
  <c r="AD49" i="54"/>
  <c r="W57" i="54"/>
  <c r="AD65" i="54"/>
  <c r="Y70" i="54"/>
  <c r="X73" i="54"/>
  <c r="U41" i="54"/>
  <c r="AC49" i="54"/>
  <c r="AC50" i="54"/>
  <c r="X57" i="54"/>
  <c r="W65" i="54"/>
  <c r="AC73" i="54"/>
  <c r="Y73" i="54"/>
  <c r="Y57" i="54"/>
  <c r="AA73" i="54"/>
  <c r="T49" i="54"/>
  <c r="Q41" i="54"/>
  <c r="X41" i="54"/>
  <c r="V41" i="54"/>
  <c r="W41" i="54"/>
  <c r="Y41" i="54"/>
  <c r="AA41" i="54"/>
  <c r="Z41" i="54"/>
  <c r="T41" i="54"/>
  <c r="AB41" i="54"/>
  <c r="Z43" i="54"/>
  <c r="Z47" i="54"/>
  <c r="R48" i="54"/>
  <c r="AD56" i="54"/>
  <c r="V40" i="54"/>
  <c r="AD40" i="54"/>
  <c r="T43" i="54"/>
  <c r="V44" i="54"/>
  <c r="AD44" i="54"/>
  <c r="V48" i="54"/>
  <c r="AD50" i="54"/>
  <c r="V51" i="54"/>
  <c r="S47" i="54"/>
  <c r="W40" i="54"/>
  <c r="S42" i="54"/>
  <c r="U43" i="54"/>
  <c r="AC43" i="54"/>
  <c r="W44" i="54"/>
  <c r="AA46" i="54"/>
  <c r="U47" i="54"/>
  <c r="AC47" i="54"/>
  <c r="W48" i="54"/>
  <c r="Y50" i="54"/>
  <c r="U50" i="54"/>
  <c r="T55" i="54"/>
  <c r="AB55" i="54"/>
  <c r="V64" i="54"/>
  <c r="AD64" i="54"/>
  <c r="AA43" i="54"/>
  <c r="V43" i="54"/>
  <c r="AD43" i="54"/>
  <c r="X44" i="54"/>
  <c r="T46" i="54"/>
  <c r="V47" i="54"/>
  <c r="AD47" i="54"/>
  <c r="X48" i="54"/>
  <c r="Z50" i="54"/>
  <c r="V50" i="54"/>
  <c r="AB67" i="54"/>
  <c r="T71" i="54"/>
  <c r="V60" i="54"/>
  <c r="S41" i="54"/>
  <c r="U42" i="54"/>
  <c r="S45" i="54"/>
  <c r="U46" i="54"/>
  <c r="S49" i="54"/>
  <c r="W50" i="54"/>
  <c r="T51" i="54"/>
  <c r="V52" i="54"/>
  <c r="AD52" i="54"/>
  <c r="Z74" i="54"/>
  <c r="S43" i="54"/>
  <c r="AA47" i="54"/>
  <c r="AD60" i="54"/>
  <c r="U51" i="54"/>
  <c r="T53" i="54"/>
  <c r="AB59" i="54"/>
  <c r="T63" i="54"/>
  <c r="AB63" i="54"/>
  <c r="V68" i="54"/>
  <c r="AD68" i="54"/>
  <c r="V72" i="54"/>
  <c r="AD72" i="54"/>
  <c r="T75" i="54"/>
  <c r="Q53" i="54"/>
  <c r="U55" i="54"/>
  <c r="Q57" i="54"/>
  <c r="U59" i="54"/>
  <c r="Q61" i="54"/>
  <c r="U63" i="54"/>
  <c r="Q65" i="54"/>
  <c r="U67" i="54"/>
  <c r="U71" i="54"/>
  <c r="Q73" i="54"/>
  <c r="S74" i="54"/>
  <c r="U75" i="54"/>
  <c r="Q52" i="54"/>
  <c r="S53" i="54"/>
  <c r="U54" i="54"/>
  <c r="Q56" i="54"/>
  <c r="S57" i="54"/>
  <c r="AA57" i="54"/>
  <c r="U58" i="54"/>
  <c r="Q60" i="54"/>
  <c r="S61" i="54"/>
  <c r="U62" i="54"/>
  <c r="AC62" i="54"/>
  <c r="S65" i="54"/>
  <c r="U66" i="54"/>
  <c r="S69" i="54"/>
  <c r="U70" i="54"/>
  <c r="Q72" i="54"/>
  <c r="S73" i="54"/>
  <c r="U74" i="54"/>
  <c r="V54" i="54"/>
  <c r="V58" i="54"/>
  <c r="V62" i="54"/>
  <c r="V66" i="54"/>
  <c r="S52" i="54"/>
  <c r="U53" i="54"/>
  <c r="W54" i="54"/>
  <c r="S56" i="54"/>
  <c r="U57" i="54"/>
  <c r="U61" i="54"/>
  <c r="U65" i="54"/>
  <c r="U69" i="54"/>
  <c r="U73" i="54"/>
  <c r="S51" i="54"/>
  <c r="S55" i="54"/>
  <c r="S59" i="54"/>
  <c r="S63" i="54"/>
  <c r="S67" i="54"/>
  <c r="S71" i="54"/>
  <c r="T42" i="54"/>
  <c r="T50" i="54"/>
  <c r="T58" i="54"/>
  <c r="R64" i="54"/>
  <c r="T66" i="54"/>
  <c r="R72" i="54"/>
  <c r="R74" i="54"/>
  <c r="T59" i="54"/>
  <c r="T67" i="54"/>
  <c r="T68" i="54"/>
  <c r="AC87" i="41"/>
  <c r="AF86" i="41"/>
  <c r="AC86" i="41"/>
  <c r="AF85" i="41"/>
  <c r="AB85" i="41"/>
  <c r="AC85" i="41"/>
  <c r="O85" i="41"/>
  <c r="AF84" i="41"/>
  <c r="AB84" i="41"/>
  <c r="AC83" i="41"/>
  <c r="AF82" i="41"/>
  <c r="AC82" i="41"/>
  <c r="AF81" i="41"/>
  <c r="AB81" i="41"/>
  <c r="O81" i="41"/>
  <c r="AF80" i="41"/>
  <c r="AB80" i="41"/>
  <c r="O80" i="41"/>
  <c r="AC79" i="41"/>
  <c r="AF78" i="41"/>
  <c r="AC78" i="41"/>
  <c r="AF77" i="41"/>
  <c r="AC77" i="41"/>
  <c r="AB76" i="41"/>
  <c r="AC76" i="41"/>
  <c r="O76" i="41"/>
  <c r="AC75" i="41"/>
  <c r="AC74" i="41"/>
  <c r="AF73" i="41"/>
  <c r="L117" i="41"/>
  <c r="AC73" i="41"/>
  <c r="D117" i="41"/>
  <c r="O73" i="41"/>
  <c r="AF72" i="41"/>
  <c r="AB72" i="41"/>
  <c r="AC72" i="41"/>
  <c r="AC71" i="41"/>
  <c r="Q71" i="41"/>
  <c r="O71" i="41"/>
  <c r="AC70" i="41"/>
  <c r="AF69" i="41"/>
  <c r="AC69" i="41"/>
  <c r="O69" i="41"/>
  <c r="AB68" i="41"/>
  <c r="AC68" i="41"/>
  <c r="O68" i="41"/>
  <c r="AC67" i="41"/>
  <c r="AC66" i="41"/>
  <c r="X66" i="41"/>
  <c r="AF65" i="41"/>
  <c r="AC65" i="41"/>
  <c r="O65" i="41"/>
  <c r="AF64" i="41"/>
  <c r="AB64" i="41"/>
  <c r="AC63" i="41"/>
  <c r="Q63" i="41"/>
  <c r="O63" i="41"/>
  <c r="AC62" i="41"/>
  <c r="AF61" i="41"/>
  <c r="AC61" i="41"/>
  <c r="O61" i="41"/>
  <c r="AB60" i="41"/>
  <c r="AC60" i="41"/>
  <c r="O60" i="41"/>
  <c r="AF59" i="41"/>
  <c r="AB59" i="41"/>
  <c r="AC59" i="41"/>
  <c r="AB58" i="41"/>
  <c r="AC58" i="41"/>
  <c r="AC56" i="41"/>
  <c r="O56" i="41"/>
  <c r="AF55" i="41"/>
  <c r="AB55" i="41"/>
  <c r="AC55" i="41"/>
  <c r="AB54" i="41"/>
  <c r="AC54" i="41"/>
  <c r="K112" i="41"/>
  <c r="AC52" i="41"/>
  <c r="O52" i="41"/>
  <c r="AF51" i="41"/>
  <c r="AB51" i="41"/>
  <c r="AC51" i="41"/>
  <c r="AB50" i="41"/>
  <c r="O50" i="41"/>
  <c r="AF49" i="41"/>
  <c r="AF48" i="41"/>
  <c r="AC48" i="41"/>
  <c r="O48" i="41"/>
  <c r="AF47" i="41"/>
  <c r="AB47" i="41"/>
  <c r="AC47" i="41"/>
  <c r="AB46" i="41"/>
  <c r="AC46" i="41"/>
  <c r="O45" i="41"/>
  <c r="AF44" i="41"/>
  <c r="AC44" i="41"/>
  <c r="O44" i="41"/>
  <c r="AF43" i="41"/>
  <c r="AB43" i="41"/>
  <c r="AC43" i="41"/>
  <c r="AB42" i="41"/>
  <c r="O42" i="41"/>
  <c r="AF41" i="41"/>
  <c r="L109" i="41"/>
  <c r="D109" i="41"/>
  <c r="AC40" i="41"/>
  <c r="O40" i="41"/>
  <c r="AC39" i="41"/>
  <c r="AB38" i="41"/>
  <c r="AC38" i="41"/>
  <c r="AF36" i="41"/>
  <c r="AC36" i="41"/>
  <c r="AF35" i="41"/>
  <c r="AC35" i="41"/>
  <c r="AF34" i="41"/>
  <c r="AB34" i="41"/>
  <c r="AC34" i="41"/>
  <c r="AB33" i="41"/>
  <c r="AC33" i="41"/>
  <c r="AC32" i="41"/>
  <c r="AF31" i="41"/>
  <c r="AC31" i="41"/>
  <c r="O31" i="41"/>
  <c r="AF30" i="41"/>
  <c r="AB30" i="41"/>
  <c r="AC30" i="41"/>
  <c r="K106" i="41"/>
  <c r="H106" i="41"/>
  <c r="AB29" i="41"/>
  <c r="AC29" i="41"/>
  <c r="AC28" i="41"/>
  <c r="AF27" i="41"/>
  <c r="AC27" i="41"/>
  <c r="AF26" i="41"/>
  <c r="AB26" i="41"/>
  <c r="AC26" i="41"/>
  <c r="D5" i="34" l="1"/>
  <c r="B5" i="34" s="1"/>
  <c r="AI77" i="34"/>
  <c r="AA20" i="55"/>
  <c r="AA405" i="55"/>
  <c r="AA425" i="55"/>
  <c r="B68" i="56"/>
  <c r="AE425" i="55"/>
  <c r="B48" i="56"/>
  <c r="I435" i="55"/>
  <c r="I438" i="55"/>
  <c r="AE438" i="55" s="1"/>
  <c r="AA417" i="55"/>
  <c r="AE394" i="55"/>
  <c r="M15" i="56"/>
  <c r="I436" i="55"/>
  <c r="I443" i="55"/>
  <c r="AE443" i="55" s="1"/>
  <c r="I432" i="55"/>
  <c r="I439" i="55"/>
  <c r="I437" i="55"/>
  <c r="AE437" i="55" s="1"/>
  <c r="O90" i="41"/>
  <c r="B106" i="41"/>
  <c r="O106" i="41" s="1"/>
  <c r="I8" i="41"/>
  <c r="I16" i="41"/>
  <c r="P23" i="56"/>
  <c r="O26" i="56"/>
  <c r="P26" i="56"/>
  <c r="M26" i="56"/>
  <c r="M28" i="56"/>
  <c r="O28" i="56"/>
  <c r="M23" i="56"/>
  <c r="I434" i="55"/>
  <c r="AA418" i="55"/>
  <c r="AE418" i="55"/>
  <c r="B50" i="56"/>
  <c r="AA396" i="55"/>
  <c r="AE396" i="55"/>
  <c r="I442" i="55"/>
  <c r="U88" i="54"/>
  <c r="U87" i="54"/>
  <c r="L14" i="56"/>
  <c r="O14" i="56"/>
  <c r="M14" i="56"/>
  <c r="L5" i="56"/>
  <c r="O5" i="56"/>
  <c r="P5" i="56"/>
  <c r="M5" i="56"/>
  <c r="L35" i="56"/>
  <c r="P35" i="56"/>
  <c r="O35" i="56"/>
  <c r="M35" i="56"/>
  <c r="P6" i="56"/>
  <c r="L32" i="56"/>
  <c r="O32" i="56"/>
  <c r="M32" i="56"/>
  <c r="L34" i="56"/>
  <c r="O34" i="56"/>
  <c r="P34" i="56"/>
  <c r="M34" i="56"/>
  <c r="L17" i="56"/>
  <c r="O17" i="56"/>
  <c r="P17" i="56"/>
  <c r="M17" i="56"/>
  <c r="L10" i="56"/>
  <c r="M10" i="56"/>
  <c r="P10" i="56"/>
  <c r="O10" i="56"/>
  <c r="L9" i="56"/>
  <c r="M9" i="56"/>
  <c r="P9" i="56"/>
  <c r="O9" i="56"/>
  <c r="R68" i="54"/>
  <c r="V56" i="54"/>
  <c r="I99" i="54"/>
  <c r="R39" i="54"/>
  <c r="R35" i="54"/>
  <c r="R31" i="54"/>
  <c r="R27" i="54"/>
  <c r="O19" i="56"/>
  <c r="R59" i="54"/>
  <c r="R25" i="54"/>
  <c r="P28" i="56"/>
  <c r="R71" i="54"/>
  <c r="X37" i="54"/>
  <c r="V33" i="54"/>
  <c r="V29" i="54"/>
  <c r="V25" i="54"/>
  <c r="S64" i="54"/>
  <c r="E99" i="54"/>
  <c r="S89" i="54"/>
  <c r="V89" i="54"/>
  <c r="E97" i="54"/>
  <c r="L31" i="56"/>
  <c r="B74" i="56"/>
  <c r="AE420" i="55"/>
  <c r="R70" i="54"/>
  <c r="S70" i="54"/>
  <c r="R66" i="54"/>
  <c r="X82" i="54"/>
  <c r="V37" i="54"/>
  <c r="T74" i="54"/>
  <c r="R56" i="54"/>
  <c r="AA402" i="55"/>
  <c r="AE421" i="55"/>
  <c r="M31" i="56"/>
  <c r="P31" i="56"/>
  <c r="B63" i="56"/>
  <c r="AA409" i="55"/>
  <c r="AE409" i="55"/>
  <c r="L23" i="56"/>
  <c r="L26" i="56"/>
  <c r="V82" i="54"/>
  <c r="L20" i="56"/>
  <c r="S40" i="54"/>
  <c r="AA438" i="55"/>
  <c r="P36" i="56"/>
  <c r="L15" i="56"/>
  <c r="E93" i="54"/>
  <c r="O31" i="56"/>
  <c r="O20" i="56"/>
  <c r="T90" i="54"/>
  <c r="T44" i="54"/>
  <c r="L25" i="56"/>
  <c r="P13" i="56"/>
  <c r="M19" i="56"/>
  <c r="P32" i="56"/>
  <c r="L28" i="56"/>
  <c r="O25" i="56"/>
  <c r="R37" i="54"/>
  <c r="P20" i="56"/>
  <c r="R50" i="54"/>
  <c r="S83" i="54"/>
  <c r="B66" i="56"/>
  <c r="AA412" i="55"/>
  <c r="AE412" i="55"/>
  <c r="S72" i="54"/>
  <c r="S46" i="54"/>
  <c r="I433" i="55"/>
  <c r="B87" i="56" s="1"/>
  <c r="S85" i="54"/>
  <c r="R54" i="54"/>
  <c r="S54" i="54"/>
  <c r="P14" i="56"/>
  <c r="R58" i="54"/>
  <c r="M20" i="56"/>
  <c r="B49" i="56"/>
  <c r="AA395" i="55"/>
  <c r="AE395" i="55"/>
  <c r="B65" i="56"/>
  <c r="AA411" i="55"/>
  <c r="AE411" i="55"/>
  <c r="R33" i="54"/>
  <c r="R29" i="54"/>
  <c r="R34" i="54"/>
  <c r="L19" i="56"/>
  <c r="R62" i="54"/>
  <c r="S62" i="54"/>
  <c r="S48" i="54"/>
  <c r="AA421" i="55"/>
  <c r="O15" i="56"/>
  <c r="V83" i="54"/>
  <c r="R38" i="54"/>
  <c r="X33" i="54"/>
  <c r="X29" i="54"/>
  <c r="X25" i="54"/>
  <c r="R44" i="54"/>
  <c r="U89" i="54"/>
  <c r="R46" i="54"/>
  <c r="R41" i="54"/>
  <c r="R42" i="54"/>
  <c r="O96" i="54"/>
  <c r="J8" i="54" s="1"/>
  <c r="AD85" i="54"/>
  <c r="Q90" i="54"/>
  <c r="B101" i="54"/>
  <c r="AC101" i="54" s="1"/>
  <c r="Q86" i="54"/>
  <c r="B97" i="54"/>
  <c r="Q97" i="54" s="1"/>
  <c r="Q87" i="54"/>
  <c r="B98" i="54"/>
  <c r="Q98" i="54" s="1"/>
  <c r="U86" i="54"/>
  <c r="F97" i="54"/>
  <c r="G9" i="54" s="1"/>
  <c r="AD84" i="54"/>
  <c r="O95" i="54"/>
  <c r="J7" i="54" s="1"/>
  <c r="AC88" i="54"/>
  <c r="N99" i="54"/>
  <c r="I11" i="54" s="1"/>
  <c r="I101" i="54"/>
  <c r="X90" i="54"/>
  <c r="M99" i="54"/>
  <c r="AB88" i="54"/>
  <c r="AA89" i="54"/>
  <c r="L100" i="54"/>
  <c r="H99" i="54"/>
  <c r="W88" i="54"/>
  <c r="Z90" i="54"/>
  <c r="O100" i="54"/>
  <c r="J12" i="54" s="1"/>
  <c r="AD89" i="54"/>
  <c r="Z88" i="54"/>
  <c r="K99" i="54"/>
  <c r="Z84" i="54"/>
  <c r="K95" i="54"/>
  <c r="X89" i="54"/>
  <c r="I100" i="54"/>
  <c r="I97" i="54"/>
  <c r="X86" i="54"/>
  <c r="X84" i="54"/>
  <c r="I95" i="54"/>
  <c r="T83" i="54"/>
  <c r="E94" i="54"/>
  <c r="G96" i="54"/>
  <c r="V85" i="54"/>
  <c r="W86" i="54"/>
  <c r="H97" i="54"/>
  <c r="AA83" i="54"/>
  <c r="L94" i="54"/>
  <c r="Z85" i="54"/>
  <c r="K96" i="54"/>
  <c r="AD83" i="54"/>
  <c r="O94" i="54"/>
  <c r="J6" i="54" s="1"/>
  <c r="AC89" i="54"/>
  <c r="Y88" i="54"/>
  <c r="AC85" i="54"/>
  <c r="N96" i="54"/>
  <c r="I8" i="54" s="1"/>
  <c r="U85" i="54"/>
  <c r="AC82" i="54"/>
  <c r="B100" i="54"/>
  <c r="Q100" i="54" s="1"/>
  <c r="Q89" i="54"/>
  <c r="D93" i="54"/>
  <c r="E5" i="54" s="1"/>
  <c r="S82" i="54"/>
  <c r="AD86" i="54"/>
  <c r="O97" i="54"/>
  <c r="J9" i="54" s="1"/>
  <c r="B94" i="54"/>
  <c r="Q94" i="54" s="1"/>
  <c r="Q83" i="54"/>
  <c r="Q84" i="54"/>
  <c r="B95" i="54"/>
  <c r="Q95" i="54" s="1"/>
  <c r="D101" i="54"/>
  <c r="E13" i="54" s="1"/>
  <c r="S90" i="54"/>
  <c r="W89" i="54"/>
  <c r="H100" i="54"/>
  <c r="S88" i="54"/>
  <c r="D99" i="54"/>
  <c r="E11" i="54" s="1"/>
  <c r="Z89" i="54"/>
  <c r="K100" i="54"/>
  <c r="K94" i="54"/>
  <c r="Z83" i="54"/>
  <c r="X87" i="54"/>
  <c r="I98" i="54"/>
  <c r="E95" i="54"/>
  <c r="T84" i="54"/>
  <c r="AB82" i="54"/>
  <c r="M93" i="54"/>
  <c r="V88" i="54"/>
  <c r="G99" i="54"/>
  <c r="D97" i="54"/>
  <c r="E9" i="54" s="1"/>
  <c r="S86" i="54"/>
  <c r="AA84" i="54"/>
  <c r="L95" i="54"/>
  <c r="W83" i="54"/>
  <c r="H94" i="54"/>
  <c r="U82" i="54"/>
  <c r="AC90" i="54"/>
  <c r="Y89" i="54"/>
  <c r="Y87" i="54"/>
  <c r="Y86" i="54"/>
  <c r="Y85" i="54"/>
  <c r="Y84" i="54"/>
  <c r="Y83" i="54"/>
  <c r="U90" i="54"/>
  <c r="F101" i="54"/>
  <c r="G13" i="54" s="1"/>
  <c r="AD88" i="54"/>
  <c r="O99" i="54"/>
  <c r="J11" i="54" s="1"/>
  <c r="Q82" i="54"/>
  <c r="Q93" i="54"/>
  <c r="K98" i="54"/>
  <c r="Z87" i="54"/>
  <c r="AB89" i="54"/>
  <c r="M100" i="54"/>
  <c r="AA87" i="54"/>
  <c r="L98" i="54"/>
  <c r="AD90" i="54"/>
  <c r="V90" i="54"/>
  <c r="T87" i="54"/>
  <c r="E98" i="54"/>
  <c r="X85" i="54"/>
  <c r="I96" i="54"/>
  <c r="AB83" i="54"/>
  <c r="M94" i="54"/>
  <c r="AD87" i="54"/>
  <c r="O98" i="54"/>
  <c r="J10" i="54" s="1"/>
  <c r="V84" i="54"/>
  <c r="G95" i="54"/>
  <c r="S87" i="54"/>
  <c r="D98" i="54"/>
  <c r="E10" i="54" s="1"/>
  <c r="AA85" i="54"/>
  <c r="L96" i="54"/>
  <c r="H95" i="54"/>
  <c r="H7" i="54" s="1"/>
  <c r="F7" i="54" s="1"/>
  <c r="W84" i="54"/>
  <c r="V87" i="54"/>
  <c r="G98" i="54"/>
  <c r="AA90" i="54"/>
  <c r="AD82" i="54"/>
  <c r="O93" i="54"/>
  <c r="J5" i="54" s="1"/>
  <c r="Q88" i="54"/>
  <c r="B99" i="54"/>
  <c r="Q99" i="54" s="1"/>
  <c r="T85" i="54"/>
  <c r="E96" i="54"/>
  <c r="B96" i="54"/>
  <c r="Y96" i="54" s="1"/>
  <c r="Q85" i="54"/>
  <c r="AB90" i="54"/>
  <c r="M101" i="54"/>
  <c r="T89" i="54"/>
  <c r="E100" i="54"/>
  <c r="AB87" i="54"/>
  <c r="M98" i="54"/>
  <c r="W90" i="54"/>
  <c r="H101" i="54"/>
  <c r="H13" i="54" s="1"/>
  <c r="AA88" i="54"/>
  <c r="L99" i="54"/>
  <c r="W87" i="54"/>
  <c r="H98" i="54"/>
  <c r="V86" i="54"/>
  <c r="G97" i="54"/>
  <c r="Z82" i="54"/>
  <c r="K93" i="54"/>
  <c r="AB86" i="54"/>
  <c r="M97" i="54"/>
  <c r="M95" i="54"/>
  <c r="AB84" i="54"/>
  <c r="X83" i="54"/>
  <c r="I94" i="54"/>
  <c r="L97" i="54"/>
  <c r="AA86" i="54"/>
  <c r="W85" i="54"/>
  <c r="H96" i="54"/>
  <c r="S84" i="54"/>
  <c r="D95" i="54"/>
  <c r="E7" i="54" s="1"/>
  <c r="W82" i="54"/>
  <c r="H93" i="54"/>
  <c r="Z86" i="54"/>
  <c r="K97" i="54"/>
  <c r="Y90" i="54"/>
  <c r="N98" i="54"/>
  <c r="I10" i="54" s="1"/>
  <c r="AC87" i="54"/>
  <c r="AC84" i="54"/>
  <c r="U84" i="54"/>
  <c r="AC83" i="54"/>
  <c r="U83" i="54"/>
  <c r="Y82" i="54"/>
  <c r="B85" i="56"/>
  <c r="AA431" i="55"/>
  <c r="AE431" i="55"/>
  <c r="B90" i="56"/>
  <c r="AE436" i="55"/>
  <c r="AA436" i="55"/>
  <c r="B97" i="56"/>
  <c r="B83" i="56"/>
  <c r="AE429" i="55"/>
  <c r="AA429" i="55"/>
  <c r="B94" i="56"/>
  <c r="AA440" i="55"/>
  <c r="AE440" i="55"/>
  <c r="AA437" i="55"/>
  <c r="B89" i="56"/>
  <c r="AE435" i="55"/>
  <c r="AA435" i="55"/>
  <c r="B95" i="56"/>
  <c r="AE441" i="55"/>
  <c r="AA441" i="55"/>
  <c r="B86" i="56"/>
  <c r="AA432" i="55"/>
  <c r="AE432" i="55"/>
  <c r="B93" i="56"/>
  <c r="AA439" i="55"/>
  <c r="AE439" i="55"/>
  <c r="AA362" i="55"/>
  <c r="AA365" i="55"/>
  <c r="AE51" i="55"/>
  <c r="AA62" i="55"/>
  <c r="AA95" i="55"/>
  <c r="AA360" i="55"/>
  <c r="AA380" i="55"/>
  <c r="AE331" i="55"/>
  <c r="AE349" i="55"/>
  <c r="AA72" i="55"/>
  <c r="AE62" i="55"/>
  <c r="AE165" i="55"/>
  <c r="AE72" i="55"/>
  <c r="AE380" i="55"/>
  <c r="AE362" i="55"/>
  <c r="AA330" i="55"/>
  <c r="AE166" i="55"/>
  <c r="AE360" i="55"/>
  <c r="AA331" i="55"/>
  <c r="AE119" i="55"/>
  <c r="AE365" i="55"/>
  <c r="AE95" i="55"/>
  <c r="AE55" i="55"/>
  <c r="AA55" i="55"/>
  <c r="AE330" i="55"/>
  <c r="AE77" i="55"/>
  <c r="AA51" i="55"/>
  <c r="AA321" i="55"/>
  <c r="AA346" i="55"/>
  <c r="AA159" i="55"/>
  <c r="AE115" i="55"/>
  <c r="AA359" i="55"/>
  <c r="AE232" i="55"/>
  <c r="AE17" i="55"/>
  <c r="AE79" i="55"/>
  <c r="AA58" i="55"/>
  <c r="AA93" i="55"/>
  <c r="AE100" i="55"/>
  <c r="AE104" i="55"/>
  <c r="AE114" i="55"/>
  <c r="AA345" i="55"/>
  <c r="AE67" i="55"/>
  <c r="AA101" i="55"/>
  <c r="AE356" i="55"/>
  <c r="AA104" i="55"/>
  <c r="AA352" i="55"/>
  <c r="AA153" i="55"/>
  <c r="AE352" i="55"/>
  <c r="AA309" i="55"/>
  <c r="AE153" i="55"/>
  <c r="AE131" i="55"/>
  <c r="AE383" i="55"/>
  <c r="AE345" i="55"/>
  <c r="AA310" i="55"/>
  <c r="AA356" i="55"/>
  <c r="AE309" i="55"/>
  <c r="AE64" i="55"/>
  <c r="AA137" i="55"/>
  <c r="AA50" i="55"/>
  <c r="AA100" i="55"/>
  <c r="AA38" i="55"/>
  <c r="AE73" i="55"/>
  <c r="AE38" i="55"/>
  <c r="AA115" i="55"/>
  <c r="AE46" i="55"/>
  <c r="AA44" i="55"/>
  <c r="AE107" i="55"/>
  <c r="AA348" i="55"/>
  <c r="AA291" i="55"/>
  <c r="AA338" i="55"/>
  <c r="AA333" i="55"/>
  <c r="AE337" i="55"/>
  <c r="AE143" i="55"/>
  <c r="AA18" i="55"/>
  <c r="AA154" i="55"/>
  <c r="AA117" i="55"/>
  <c r="AA81" i="55"/>
  <c r="AA109" i="55"/>
  <c r="AE372" i="55"/>
  <c r="AE350" i="55"/>
  <c r="AA334" i="55"/>
  <c r="AE317" i="55"/>
  <c r="AE133" i="55"/>
  <c r="AE105" i="55"/>
  <c r="AE154" i="55"/>
  <c r="AA124" i="55"/>
  <c r="AA25" i="55"/>
  <c r="AA105" i="55"/>
  <c r="AE33" i="55"/>
  <c r="AE370" i="55"/>
  <c r="AE346" i="55"/>
  <c r="AA332" i="55"/>
  <c r="AE101" i="55"/>
  <c r="AA14" i="55"/>
  <c r="AE124" i="55"/>
  <c r="AA143" i="55"/>
  <c r="AA107" i="55"/>
  <c r="AE338" i="55"/>
  <c r="AE315" i="55"/>
  <c r="AA337" i="55"/>
  <c r="AE325" i="55"/>
  <c r="AE123" i="55"/>
  <c r="AA10" i="55"/>
  <c r="AA133" i="55"/>
  <c r="AE109" i="55"/>
  <c r="AE364" i="55"/>
  <c r="AE332" i="55"/>
  <c r="AE359" i="55"/>
  <c r="AA317" i="55"/>
  <c r="AE321" i="55"/>
  <c r="AE159" i="55"/>
  <c r="AE81" i="55"/>
  <c r="AA70" i="55"/>
  <c r="AE160" i="55"/>
  <c r="AA157" i="55"/>
  <c r="AA123" i="55"/>
  <c r="AA370" i="55"/>
  <c r="AA350" i="55"/>
  <c r="AE333" i="55"/>
  <c r="AE157" i="55"/>
  <c r="AE117" i="55"/>
  <c r="AE70" i="55"/>
  <c r="AA341" i="55"/>
  <c r="AE15" i="55"/>
  <c r="AA160" i="55"/>
  <c r="AE32" i="55"/>
  <c r="AA43" i="55"/>
  <c r="AA140" i="55"/>
  <c r="AA344" i="55"/>
  <c r="AE377" i="55"/>
  <c r="AE140" i="55"/>
  <c r="AA76" i="55"/>
  <c r="AE31" i="55"/>
  <c r="AA48" i="55"/>
  <c r="AE76" i="55"/>
  <c r="AE10" i="55"/>
  <c r="AE344" i="55"/>
  <c r="AE341" i="55"/>
  <c r="AE48" i="55"/>
  <c r="AA15" i="55"/>
  <c r="AA377" i="55"/>
  <c r="AE381" i="55"/>
  <c r="AE293" i="55"/>
  <c r="AE141" i="55"/>
  <c r="AE137" i="55"/>
  <c r="AE71" i="55"/>
  <c r="AE150" i="55"/>
  <c r="AA90" i="55"/>
  <c r="AA110" i="55"/>
  <c r="AE144" i="55"/>
  <c r="AE25" i="55"/>
  <c r="AA308" i="55"/>
  <c r="AA389" i="55"/>
  <c r="AA293" i="55"/>
  <c r="AE69" i="55"/>
  <c r="AA120" i="55"/>
  <c r="AE90" i="55"/>
  <c r="AA80" i="55"/>
  <c r="AA21" i="55"/>
  <c r="AA127" i="55"/>
  <c r="AE357" i="55"/>
  <c r="AE85" i="55"/>
  <c r="AE80" i="55"/>
  <c r="AE40" i="55"/>
  <c r="AA65" i="55"/>
  <c r="AE375" i="55"/>
  <c r="AE147" i="55"/>
  <c r="AE65" i="55"/>
  <c r="AE327" i="55"/>
  <c r="AE351" i="55"/>
  <c r="AE61" i="55"/>
  <c r="AA12" i="55"/>
  <c r="AE58" i="55"/>
  <c r="AA147" i="55"/>
  <c r="AA85" i="55"/>
  <c r="AA375" i="55"/>
  <c r="AE389" i="55"/>
  <c r="AA168" i="55"/>
  <c r="AE75" i="55"/>
  <c r="AA75" i="55"/>
  <c r="AE369" i="55"/>
  <c r="AA165" i="55"/>
  <c r="AE374" i="55"/>
  <c r="AA374" i="55"/>
  <c r="AA36" i="55"/>
  <c r="AA56" i="55"/>
  <c r="AE106" i="55"/>
  <c r="AA131" i="55"/>
  <c r="AE56" i="55"/>
  <c r="AA77" i="55"/>
  <c r="AE129" i="55"/>
  <c r="AE307" i="55"/>
  <c r="AE97" i="55"/>
  <c r="AA108" i="55"/>
  <c r="AE336" i="55"/>
  <c r="AA336" i="55"/>
  <c r="AE139" i="55"/>
  <c r="AE121" i="55"/>
  <c r="AE103" i="55"/>
  <c r="AA46" i="55"/>
  <c r="AA121" i="55"/>
  <c r="AA33" i="55"/>
  <c r="AA139" i="55"/>
  <c r="AE347" i="55"/>
  <c r="AE319" i="55"/>
  <c r="AE305" i="55"/>
  <c r="AA102" i="55"/>
  <c r="AA31" i="55"/>
  <c r="AA142" i="55"/>
  <c r="AA151" i="55"/>
  <c r="AE378" i="55"/>
  <c r="AE358" i="55"/>
  <c r="AA366" i="55"/>
  <c r="AE371" i="55"/>
  <c r="AE102" i="55"/>
  <c r="AE122" i="55"/>
  <c r="AE142" i="55"/>
  <c r="AA318" i="55"/>
  <c r="AA84" i="55"/>
  <c r="AE29" i="55"/>
  <c r="AA23" i="55"/>
  <c r="AA73" i="55"/>
  <c r="AA103" i="55"/>
  <c r="AA364" i="55"/>
  <c r="AA347" i="55"/>
  <c r="AA382" i="55"/>
  <c r="AA319" i="55"/>
  <c r="AE151" i="55"/>
  <c r="AE113" i="55"/>
  <c r="AE89" i="55"/>
  <c r="AE84" i="55"/>
  <c r="AA150" i="55"/>
  <c r="AA22" i="55"/>
  <c r="AA98" i="55"/>
  <c r="AA128" i="55"/>
  <c r="AE23" i="55"/>
  <c r="AA89" i="55"/>
  <c r="AA113" i="55"/>
  <c r="AA161" i="55"/>
  <c r="AE318" i="55"/>
  <c r="AE382" i="55"/>
  <c r="AA371" i="55"/>
  <c r="AE127" i="55"/>
  <c r="AE98" i="55"/>
  <c r="AA66" i="55"/>
  <c r="AE128" i="55"/>
  <c r="AA125" i="55"/>
  <c r="AE366" i="55"/>
  <c r="AA378" i="55"/>
  <c r="AA358" i="55"/>
  <c r="AE125" i="55"/>
  <c r="AE66" i="55"/>
  <c r="AA67" i="55"/>
  <c r="AA59" i="55"/>
  <c r="AE310" i="55"/>
  <c r="AE376" i="55"/>
  <c r="AA376" i="55"/>
  <c r="AE132" i="55"/>
  <c r="AE130" i="55"/>
  <c r="AA122" i="55"/>
  <c r="AA111" i="55"/>
  <c r="AA83" i="55"/>
  <c r="AA135" i="55"/>
  <c r="AA390" i="55"/>
  <c r="AE111" i="55"/>
  <c r="AE91" i="55"/>
  <c r="AE108" i="55"/>
  <c r="AE78" i="55"/>
  <c r="AA386" i="55"/>
  <c r="AA78" i="55"/>
  <c r="AE320" i="55"/>
  <c r="AE363" i="55"/>
  <c r="AE390" i="55"/>
  <c r="AA35" i="55"/>
  <c r="AA47" i="55"/>
  <c r="AA129" i="55"/>
  <c r="AE163" i="55"/>
  <c r="AA13" i="55"/>
  <c r="AA19" i="55"/>
  <c r="AA145" i="55"/>
  <c r="AA91" i="55"/>
  <c r="AE316" i="55"/>
  <c r="AA26" i="55"/>
  <c r="AE152" i="55"/>
  <c r="AA156" i="55"/>
  <c r="AE13" i="55"/>
  <c r="AA11" i="55"/>
  <c r="AE19" i="55"/>
  <c r="AA39" i="55"/>
  <c r="AA97" i="55"/>
  <c r="AA320" i="55"/>
  <c r="AE340" i="55"/>
  <c r="AA316" i="55"/>
  <c r="AA307" i="55"/>
  <c r="AA363" i="55"/>
  <c r="AA132" i="55"/>
  <c r="AA130" i="55"/>
  <c r="AE11" i="55"/>
  <c r="AA163" i="55"/>
  <c r="AE37" i="55"/>
  <c r="AA368" i="55"/>
  <c r="AE339" i="55"/>
  <c r="AE50" i="55"/>
  <c r="AE21" i="55"/>
  <c r="AE368" i="55"/>
  <c r="AE314" i="55"/>
  <c r="AA314" i="55"/>
  <c r="AE361" i="55"/>
  <c r="AE329" i="55"/>
  <c r="AA367" i="55"/>
  <c r="AA335" i="55"/>
  <c r="AE323" i="55"/>
  <c r="AA373" i="55"/>
  <c r="AE135" i="55"/>
  <c r="AE87" i="55"/>
  <c r="AA134" i="55"/>
  <c r="AA24" i="55"/>
  <c r="AA152" i="55"/>
  <c r="AE167" i="55"/>
  <c r="AA34" i="55"/>
  <c r="AA149" i="55"/>
  <c r="AA69" i="55"/>
  <c r="AA57" i="55"/>
  <c r="AA327" i="55"/>
  <c r="AE30" i="55"/>
  <c r="AE348" i="55"/>
  <c r="AE343" i="55"/>
  <c r="AE311" i="55"/>
  <c r="AA349" i="55"/>
  <c r="AE353" i="55"/>
  <c r="AE306" i="55"/>
  <c r="AE99" i="55"/>
  <c r="AA232" i="55"/>
  <c r="AA68" i="55"/>
  <c r="AA54" i="55"/>
  <c r="AA167" i="55"/>
  <c r="AE53" i="55"/>
  <c r="AE158" i="55"/>
  <c r="AE312" i="55"/>
  <c r="AA312" i="55"/>
  <c r="AE149" i="55"/>
  <c r="AE134" i="55"/>
  <c r="AA158" i="55"/>
  <c r="AE34" i="55"/>
  <c r="AE324" i="55"/>
  <c r="AA324" i="55"/>
  <c r="AA361" i="55"/>
  <c r="AA329" i="55"/>
  <c r="AE355" i="55"/>
  <c r="AA323" i="55"/>
  <c r="AE161" i="55"/>
  <c r="AE145" i="55"/>
  <c r="AA116" i="55"/>
  <c r="AE68" i="55"/>
  <c r="AE54" i="55"/>
  <c r="AE47" i="55"/>
  <c r="AA146" i="55"/>
  <c r="AA17" i="55"/>
  <c r="AA53" i="55"/>
  <c r="AA99" i="55"/>
  <c r="AE322" i="55"/>
  <c r="AA342" i="55"/>
  <c r="AA322" i="55"/>
  <c r="AA381" i="55"/>
  <c r="AA351" i="55"/>
  <c r="AA306" i="55"/>
  <c r="AE116" i="55"/>
  <c r="AA118" i="55"/>
  <c r="AA86" i="55"/>
  <c r="AA92" i="55"/>
  <c r="AA60" i="55"/>
  <c r="AE146" i="55"/>
  <c r="AE308" i="55"/>
  <c r="AE342" i="55"/>
  <c r="AA340" i="55"/>
  <c r="AA343" i="55"/>
  <c r="AA311" i="55"/>
  <c r="AE367" i="55"/>
  <c r="AE335" i="55"/>
  <c r="AA384" i="55"/>
  <c r="AE93" i="55"/>
  <c r="AE118" i="55"/>
  <c r="AE86" i="55"/>
  <c r="AE41" i="55"/>
  <c r="AA106" i="55"/>
  <c r="AA144" i="55"/>
  <c r="AE328" i="55"/>
  <c r="AE387" i="55"/>
  <c r="AE120" i="55"/>
  <c r="AA138" i="55"/>
  <c r="AE44" i="55"/>
  <c r="AE110" i="55"/>
  <c r="AE386" i="55"/>
  <c r="AA29" i="55"/>
  <c r="AE326" i="55"/>
  <c r="AE313" i="55"/>
  <c r="AE63" i="55"/>
  <c r="AE138" i="55"/>
  <c r="AA74" i="55"/>
  <c r="AA79" i="55"/>
  <c r="AA328" i="55"/>
  <c r="AA353" i="55"/>
  <c r="AA339" i="55"/>
  <c r="AA301" i="55"/>
  <c r="AE74" i="55"/>
  <c r="AA326" i="55"/>
  <c r="AE385" i="55"/>
  <c r="AA387" i="55"/>
  <c r="AE59" i="55"/>
  <c r="AA52" i="55"/>
  <c r="AA126" i="55"/>
  <c r="AA313" i="55"/>
  <c r="AE373" i="55"/>
  <c r="AA164" i="55"/>
  <c r="AA82" i="55"/>
  <c r="AE52" i="55"/>
  <c r="AE126" i="55"/>
  <c r="AE42" i="55"/>
  <c r="AE164" i="55"/>
  <c r="AE82" i="55"/>
  <c r="AA63" i="55"/>
  <c r="AE334" i="55"/>
  <c r="AA385" i="55"/>
  <c r="AA64" i="55"/>
  <c r="AE384" i="55"/>
  <c r="AA289" i="55"/>
  <c r="AA136" i="55"/>
  <c r="AA112" i="55"/>
  <c r="AE36" i="55"/>
  <c r="AE289" i="55"/>
  <c r="AA162" i="55"/>
  <c r="AE136" i="55"/>
  <c r="AE112" i="55"/>
  <c r="AA27" i="55"/>
  <c r="AE162" i="55"/>
  <c r="AE27" i="55"/>
  <c r="AA148" i="55"/>
  <c r="AE148" i="55"/>
  <c r="AA88" i="55"/>
  <c r="AA96" i="55"/>
  <c r="AE88" i="55"/>
  <c r="AA94" i="55"/>
  <c r="AE96" i="55"/>
  <c r="AE94" i="55"/>
  <c r="R61" i="54"/>
  <c r="R49" i="54"/>
  <c r="R73" i="54"/>
  <c r="N108" i="54"/>
  <c r="R69" i="54"/>
  <c r="R57" i="54"/>
  <c r="L108" i="54"/>
  <c r="R65" i="54"/>
  <c r="R45" i="54"/>
  <c r="M108" i="54"/>
  <c r="R53" i="54"/>
  <c r="R47" i="54"/>
  <c r="R55" i="54"/>
  <c r="R67" i="54"/>
  <c r="R63" i="54"/>
  <c r="R75" i="54"/>
  <c r="R51" i="54"/>
  <c r="R40" i="54"/>
  <c r="R43" i="54"/>
  <c r="AE211" i="55"/>
  <c r="AA211" i="55"/>
  <c r="AA180" i="55"/>
  <c r="AE180" i="55"/>
  <c r="AE300" i="55"/>
  <c r="AA300" i="55"/>
  <c r="AE284" i="55"/>
  <c r="AA284" i="55"/>
  <c r="AE268" i="55"/>
  <c r="AA268" i="55"/>
  <c r="AA281" i="55"/>
  <c r="AE281" i="55"/>
  <c r="AA265" i="55"/>
  <c r="AE265" i="55"/>
  <c r="AA247" i="55"/>
  <c r="AE247" i="55"/>
  <c r="AE225" i="55"/>
  <c r="AA225" i="55"/>
  <c r="AE209" i="55"/>
  <c r="AA209" i="55"/>
  <c r="AE193" i="55"/>
  <c r="AA193" i="55"/>
  <c r="AE177" i="55"/>
  <c r="AA177" i="55"/>
  <c r="AA226" i="55"/>
  <c r="AE226" i="55"/>
  <c r="AA210" i="55"/>
  <c r="AE210" i="55"/>
  <c r="AA194" i="55"/>
  <c r="AE194" i="55"/>
  <c r="AA178" i="55"/>
  <c r="AE178" i="55"/>
  <c r="AE270" i="55"/>
  <c r="AA270" i="55"/>
  <c r="AA267" i="55"/>
  <c r="AE267" i="55"/>
  <c r="AA170" i="55"/>
  <c r="AE170" i="55"/>
  <c r="AE298" i="55"/>
  <c r="AA298" i="55"/>
  <c r="AE282" i="55"/>
  <c r="AA282" i="55"/>
  <c r="AE266" i="55"/>
  <c r="AA266" i="55"/>
  <c r="AA303" i="55"/>
  <c r="AE303" i="55"/>
  <c r="AA279" i="55"/>
  <c r="AE279" i="55"/>
  <c r="AA263" i="55"/>
  <c r="AE263" i="55"/>
  <c r="AA245" i="55"/>
  <c r="AE245" i="55"/>
  <c r="AE223" i="55"/>
  <c r="AA223" i="55"/>
  <c r="AE207" i="55"/>
  <c r="AA207" i="55"/>
  <c r="AE191" i="55"/>
  <c r="AA191" i="55"/>
  <c r="AA175" i="55"/>
  <c r="AE175" i="55"/>
  <c r="AA250" i="55"/>
  <c r="AE250" i="55"/>
  <c r="AA252" i="55"/>
  <c r="AE252" i="55"/>
  <c r="AA254" i="55"/>
  <c r="AE254" i="55"/>
  <c r="AA256" i="55"/>
  <c r="AE256" i="55"/>
  <c r="AA224" i="55"/>
  <c r="AE224" i="55"/>
  <c r="AA208" i="55"/>
  <c r="AE208" i="55"/>
  <c r="AA192" i="55"/>
  <c r="AE192" i="55"/>
  <c r="AA176" i="55"/>
  <c r="AE176" i="55"/>
  <c r="AA173" i="55"/>
  <c r="AE173" i="55"/>
  <c r="AA169" i="55"/>
  <c r="AE169" i="55"/>
  <c r="AA258" i="55"/>
  <c r="AE258" i="55"/>
  <c r="AA283" i="55"/>
  <c r="AE283" i="55"/>
  <c r="AA228" i="55"/>
  <c r="AE228" i="55"/>
  <c r="AE296" i="55"/>
  <c r="AA296" i="55"/>
  <c r="AE280" i="55"/>
  <c r="AA280" i="55"/>
  <c r="AA264" i="55"/>
  <c r="AE264" i="55"/>
  <c r="AA299" i="55"/>
  <c r="AE299" i="55"/>
  <c r="AA277" i="55"/>
  <c r="AE277" i="55"/>
  <c r="AA261" i="55"/>
  <c r="AE261" i="55"/>
  <c r="AA243" i="55"/>
  <c r="AE243" i="55"/>
  <c r="AA246" i="55"/>
  <c r="AE246" i="55"/>
  <c r="AE221" i="55"/>
  <c r="AA221" i="55"/>
  <c r="AE205" i="55"/>
  <c r="AA205" i="55"/>
  <c r="AE189" i="55"/>
  <c r="AA189" i="55"/>
  <c r="AA222" i="55"/>
  <c r="AE222" i="55"/>
  <c r="AA206" i="55"/>
  <c r="AE206" i="55"/>
  <c r="AA190" i="55"/>
  <c r="AE190" i="55"/>
  <c r="AE302" i="55"/>
  <c r="AA302" i="55"/>
  <c r="AA249" i="55"/>
  <c r="AE249" i="55"/>
  <c r="AE179" i="55"/>
  <c r="AA179" i="55"/>
  <c r="AA212" i="55"/>
  <c r="AE212" i="55"/>
  <c r="AE294" i="55"/>
  <c r="AA294" i="55"/>
  <c r="AE278" i="55"/>
  <c r="AA278" i="55"/>
  <c r="AA262" i="55"/>
  <c r="AE262" i="55"/>
  <c r="AA297" i="55"/>
  <c r="AE297" i="55"/>
  <c r="AA275" i="55"/>
  <c r="AE275" i="55"/>
  <c r="AA257" i="55"/>
  <c r="AE257" i="55"/>
  <c r="AA241" i="55"/>
  <c r="AE241" i="55"/>
  <c r="AA248" i="55"/>
  <c r="AE248" i="55"/>
  <c r="AE219" i="55"/>
  <c r="AA219" i="55"/>
  <c r="AE203" i="55"/>
  <c r="AA203" i="55"/>
  <c r="AE187" i="55"/>
  <c r="AA187" i="55"/>
  <c r="AA220" i="55"/>
  <c r="AE220" i="55"/>
  <c r="AA204" i="55"/>
  <c r="AE204" i="55"/>
  <c r="AA188" i="55"/>
  <c r="AE188" i="55"/>
  <c r="AA172" i="55"/>
  <c r="AE172" i="55"/>
  <c r="AE286" i="55"/>
  <c r="AA286" i="55"/>
  <c r="AE195" i="55"/>
  <c r="AA195" i="55"/>
  <c r="AA196" i="55"/>
  <c r="AE196" i="55"/>
  <c r="AA174" i="55"/>
  <c r="AE174" i="55"/>
  <c r="AE292" i="55"/>
  <c r="AA292" i="55"/>
  <c r="AE276" i="55"/>
  <c r="AA276" i="55"/>
  <c r="AA260" i="55"/>
  <c r="AE260" i="55"/>
  <c r="AA295" i="55"/>
  <c r="AE295" i="55"/>
  <c r="AA273" i="55"/>
  <c r="AE273" i="55"/>
  <c r="AA255" i="55"/>
  <c r="AE255" i="55"/>
  <c r="AA239" i="55"/>
  <c r="AE239" i="55"/>
  <c r="AE217" i="55"/>
  <c r="AA217" i="55"/>
  <c r="AE201" i="55"/>
  <c r="AA201" i="55"/>
  <c r="AE185" i="55"/>
  <c r="AA185" i="55"/>
  <c r="AA234" i="55"/>
  <c r="AE234" i="55"/>
  <c r="AA236" i="55"/>
  <c r="AE236" i="55"/>
  <c r="AA238" i="55"/>
  <c r="AE238" i="55"/>
  <c r="AA240" i="55"/>
  <c r="AE240" i="55"/>
  <c r="AA218" i="55"/>
  <c r="AE218" i="55"/>
  <c r="AA202" i="55"/>
  <c r="AE202" i="55"/>
  <c r="AA186" i="55"/>
  <c r="AE186" i="55"/>
  <c r="AE227" i="55"/>
  <c r="AA227" i="55"/>
  <c r="AE290" i="55"/>
  <c r="AA290" i="55"/>
  <c r="AE274" i="55"/>
  <c r="AA274" i="55"/>
  <c r="AA287" i="55"/>
  <c r="AE287" i="55"/>
  <c r="AA271" i="55"/>
  <c r="AE271" i="55"/>
  <c r="AA253" i="55"/>
  <c r="AE253" i="55"/>
  <c r="AA237" i="55"/>
  <c r="AE237" i="55"/>
  <c r="AE231" i="55"/>
  <c r="AA231" i="55"/>
  <c r="AE215" i="55"/>
  <c r="AA215" i="55"/>
  <c r="AE199" i="55"/>
  <c r="AA199" i="55"/>
  <c r="AE183" i="55"/>
  <c r="AA183" i="55"/>
  <c r="AA216" i="55"/>
  <c r="AE216" i="55"/>
  <c r="AA200" i="55"/>
  <c r="AE200" i="55"/>
  <c r="AA184" i="55"/>
  <c r="AE184" i="55"/>
  <c r="AA244" i="55"/>
  <c r="AE244" i="55"/>
  <c r="AA171" i="55"/>
  <c r="AE171" i="55"/>
  <c r="AA259" i="55"/>
  <c r="AE259" i="55"/>
  <c r="AE304" i="55"/>
  <c r="AA304" i="55"/>
  <c r="AE288" i="55"/>
  <c r="AA288" i="55"/>
  <c r="AE272" i="55"/>
  <c r="AA272" i="55"/>
  <c r="AA285" i="55"/>
  <c r="AE285" i="55"/>
  <c r="AA269" i="55"/>
  <c r="AE269" i="55"/>
  <c r="AA251" i="55"/>
  <c r="AE251" i="55"/>
  <c r="AA235" i="55"/>
  <c r="AE235" i="55"/>
  <c r="AE229" i="55"/>
  <c r="AA229" i="55"/>
  <c r="AE213" i="55"/>
  <c r="AA213" i="55"/>
  <c r="AE197" i="55"/>
  <c r="AA197" i="55"/>
  <c r="AE181" i="55"/>
  <c r="AA181" i="55"/>
  <c r="AA233" i="55"/>
  <c r="AE233" i="55"/>
  <c r="AA230" i="55"/>
  <c r="AE230" i="55"/>
  <c r="AA214" i="55"/>
  <c r="AE214" i="55"/>
  <c r="AA198" i="55"/>
  <c r="AE198" i="55"/>
  <c r="AA182" i="55"/>
  <c r="AE182" i="55"/>
  <c r="AA242" i="55"/>
  <c r="AE242" i="55"/>
  <c r="AE28" i="55"/>
  <c r="AA28" i="55"/>
  <c r="M106" i="41"/>
  <c r="E114" i="41"/>
  <c r="V68" i="41"/>
  <c r="C70" i="41"/>
  <c r="P70" i="41" s="1"/>
  <c r="R72" i="41"/>
  <c r="C86" i="41"/>
  <c r="P86" i="41" s="1"/>
  <c r="R91" i="41"/>
  <c r="K107" i="41"/>
  <c r="K109" i="41"/>
  <c r="G110" i="41"/>
  <c r="K111" i="41"/>
  <c r="G112" i="41"/>
  <c r="K113" i="41"/>
  <c r="G114" i="41"/>
  <c r="K115" i="41"/>
  <c r="K117" i="41"/>
  <c r="G118" i="41"/>
  <c r="K119" i="41"/>
  <c r="X119" i="41" s="1"/>
  <c r="T35" i="41"/>
  <c r="AH35" i="41" s="1"/>
  <c r="J108" i="41"/>
  <c r="F109" i="41"/>
  <c r="J110" i="41"/>
  <c r="F111" i="41"/>
  <c r="F113" i="41"/>
  <c r="J114" i="41"/>
  <c r="J116" i="41"/>
  <c r="J118" i="41"/>
  <c r="F119" i="41"/>
  <c r="X90" i="41"/>
  <c r="C37" i="41"/>
  <c r="P37" i="41" s="1"/>
  <c r="D106" i="41"/>
  <c r="AF90" i="41"/>
  <c r="U90" i="41"/>
  <c r="E107" i="41"/>
  <c r="M107" i="41"/>
  <c r="I108" i="41"/>
  <c r="E109" i="41"/>
  <c r="E111" i="41"/>
  <c r="I112" i="41"/>
  <c r="E113" i="41"/>
  <c r="M113" i="41"/>
  <c r="I114" i="41"/>
  <c r="I116" i="41"/>
  <c r="E119" i="41"/>
  <c r="R119" i="41" s="1"/>
  <c r="G106" i="41"/>
  <c r="F106" i="41"/>
  <c r="H107" i="41"/>
  <c r="D108" i="41"/>
  <c r="L108" i="41"/>
  <c r="H109" i="41"/>
  <c r="D110" i="41"/>
  <c r="L110" i="41"/>
  <c r="D114" i="41"/>
  <c r="L114" i="41"/>
  <c r="H115" i="41"/>
  <c r="D116" i="41"/>
  <c r="L116" i="41"/>
  <c r="H117" i="41"/>
  <c r="D118" i="41"/>
  <c r="L118" i="41"/>
  <c r="H119" i="41"/>
  <c r="J107" i="41"/>
  <c r="F108" i="41"/>
  <c r="J109" i="41"/>
  <c r="F110" i="41"/>
  <c r="J111" i="41"/>
  <c r="F112" i="41"/>
  <c r="AD57" i="41"/>
  <c r="J115" i="41"/>
  <c r="J117" i="41"/>
  <c r="J119" i="41"/>
  <c r="M114" i="41"/>
  <c r="D107" i="41"/>
  <c r="H108" i="41"/>
  <c r="H110" i="41"/>
  <c r="D111" i="41"/>
  <c r="L111" i="41"/>
  <c r="H112" i="41"/>
  <c r="D113" i="41"/>
  <c r="L113" i="41"/>
  <c r="H114" i="41"/>
  <c r="D115" i="41"/>
  <c r="L115" i="41"/>
  <c r="H116" i="41"/>
  <c r="H118" i="41"/>
  <c r="D119" i="41"/>
  <c r="L119" i="41"/>
  <c r="Y119" i="41" s="1"/>
  <c r="R65" i="41"/>
  <c r="R73" i="41"/>
  <c r="I110" i="41"/>
  <c r="H113" i="41"/>
  <c r="G116" i="41"/>
  <c r="I118" i="41"/>
  <c r="O103" i="41"/>
  <c r="T29" i="41"/>
  <c r="AH29" i="41" s="1"/>
  <c r="K108" i="41"/>
  <c r="G109" i="41"/>
  <c r="K110" i="41"/>
  <c r="G111" i="41"/>
  <c r="G113" i="41"/>
  <c r="K114" i="41"/>
  <c r="G115" i="41"/>
  <c r="K116" i="41"/>
  <c r="G117" i="41"/>
  <c r="K118" i="41"/>
  <c r="H111" i="41"/>
  <c r="D112" i="41"/>
  <c r="L112" i="41"/>
  <c r="E108" i="41"/>
  <c r="M108" i="41"/>
  <c r="I109" i="41"/>
  <c r="E110" i="41"/>
  <c r="M110" i="41"/>
  <c r="I111" i="41"/>
  <c r="E112" i="41"/>
  <c r="M112" i="41"/>
  <c r="V57" i="41"/>
  <c r="I115" i="41"/>
  <c r="E116" i="41"/>
  <c r="E118" i="41"/>
  <c r="I119" i="41"/>
  <c r="V119" i="41" s="1"/>
  <c r="AD86" i="41"/>
  <c r="AC103" i="41"/>
  <c r="AC94" i="41"/>
  <c r="G119" i="41"/>
  <c r="M117" i="41"/>
  <c r="E117" i="41"/>
  <c r="F114" i="41"/>
  <c r="I113" i="41"/>
  <c r="M109" i="41"/>
  <c r="M119" i="41"/>
  <c r="F116" i="41"/>
  <c r="M111" i="41"/>
  <c r="R50" i="41"/>
  <c r="U86" i="41"/>
  <c r="M116" i="41"/>
  <c r="G108" i="41"/>
  <c r="F118" i="41"/>
  <c r="E17" i="41" s="1"/>
  <c r="G107" i="41"/>
  <c r="Z85" i="41"/>
  <c r="AL85" i="41" s="1"/>
  <c r="M118" i="41"/>
  <c r="F115" i="41"/>
  <c r="F107" i="41"/>
  <c r="C41" i="41"/>
  <c r="C49" i="41"/>
  <c r="M115" i="41"/>
  <c r="E115" i="41"/>
  <c r="V26" i="41"/>
  <c r="C36" i="41"/>
  <c r="V50" i="41"/>
  <c r="F117" i="41"/>
  <c r="J113" i="41"/>
  <c r="C84" i="41"/>
  <c r="R33" i="41"/>
  <c r="R76" i="41"/>
  <c r="W72" i="41"/>
  <c r="U33" i="41"/>
  <c r="R42" i="41"/>
  <c r="C64" i="41"/>
  <c r="U65" i="41"/>
  <c r="T72" i="41"/>
  <c r="AH72" i="41" s="1"/>
  <c r="V33" i="41"/>
  <c r="V49" i="41"/>
  <c r="T63" i="41"/>
  <c r="AH63" i="41" s="1"/>
  <c r="Q75" i="41"/>
  <c r="W35" i="41"/>
  <c r="Y48" i="41"/>
  <c r="V63" i="41"/>
  <c r="W64" i="41"/>
  <c r="AE67" i="41"/>
  <c r="V80" i="41"/>
  <c r="R48" i="41"/>
  <c r="R61" i="41"/>
  <c r="R66" i="41"/>
  <c r="W80" i="41"/>
  <c r="V83" i="41"/>
  <c r="S84" i="41"/>
  <c r="AI84" i="41" s="1"/>
  <c r="X36" i="41"/>
  <c r="R32" i="41"/>
  <c r="U32" i="41"/>
  <c r="Q44" i="41"/>
  <c r="AD52" i="41"/>
  <c r="Y57" i="41"/>
  <c r="S64" i="41"/>
  <c r="AI64" i="41" s="1"/>
  <c r="V71" i="41"/>
  <c r="Z26" i="41"/>
  <c r="AL26" i="41" s="1"/>
  <c r="V84" i="41"/>
  <c r="U46" i="41"/>
  <c r="C76" i="41"/>
  <c r="C81" i="41"/>
  <c r="X81" i="41"/>
  <c r="AD84" i="41"/>
  <c r="U28" i="41"/>
  <c r="X74" i="41"/>
  <c r="V28" i="41"/>
  <c r="Z32" i="41"/>
  <c r="AL32" i="41" s="1"/>
  <c r="Q35" i="41"/>
  <c r="Q37" i="41"/>
  <c r="Y52" i="41"/>
  <c r="AE53" i="41"/>
  <c r="AD73" i="41"/>
  <c r="C78" i="41"/>
  <c r="P78" i="41" s="1"/>
  <c r="W28" i="41"/>
  <c r="R35" i="41"/>
  <c r="V36" i="41"/>
  <c r="R37" i="41"/>
  <c r="AD38" i="41"/>
  <c r="Q40" i="41"/>
  <c r="C48" i="41"/>
  <c r="X48" i="41"/>
  <c r="C50" i="41"/>
  <c r="P50" i="41" s="1"/>
  <c r="S58" i="41"/>
  <c r="AI58" i="41" s="1"/>
  <c r="AE79" i="41"/>
  <c r="X31" i="41"/>
  <c r="T32" i="41"/>
  <c r="AH32" i="41" s="1"/>
  <c r="W41" i="41"/>
  <c r="X76" i="41"/>
  <c r="AD81" i="41"/>
  <c r="Y83" i="41"/>
  <c r="V32" i="41"/>
  <c r="Q56" i="41"/>
  <c r="AE75" i="41"/>
  <c r="Q79" i="41"/>
  <c r="Y79" i="41"/>
  <c r="R31" i="41"/>
  <c r="W32" i="41"/>
  <c r="R36" i="41"/>
  <c r="Y44" i="41"/>
  <c r="R56" i="41"/>
  <c r="Z56" i="41"/>
  <c r="AL56" i="41" s="1"/>
  <c r="Q64" i="41"/>
  <c r="R69" i="41"/>
  <c r="T71" i="41"/>
  <c r="AH71" i="41" s="1"/>
  <c r="R79" i="41"/>
  <c r="R81" i="41"/>
  <c r="AD35" i="41"/>
  <c r="AD37" i="41"/>
  <c r="W65" i="41"/>
  <c r="Y84" i="41"/>
  <c r="W26" i="41"/>
  <c r="U38" i="41"/>
  <c r="Q41" i="41"/>
  <c r="Y41" i="41"/>
  <c r="U42" i="41"/>
  <c r="R44" i="41"/>
  <c r="U45" i="41"/>
  <c r="Q52" i="41"/>
  <c r="C58" i="41"/>
  <c r="P58" i="41" s="1"/>
  <c r="X58" i="41"/>
  <c r="C60" i="41"/>
  <c r="X60" i="41"/>
  <c r="Z61" i="41"/>
  <c r="AL61" i="41" s="1"/>
  <c r="W68" i="41"/>
  <c r="AE77" i="41"/>
  <c r="U80" i="41"/>
  <c r="U81" i="41"/>
  <c r="AE82" i="41"/>
  <c r="Y82" i="41"/>
  <c r="X86" i="41"/>
  <c r="X26" i="41"/>
  <c r="X28" i="41"/>
  <c r="V35" i="41"/>
  <c r="Y37" i="41"/>
  <c r="R39" i="41"/>
  <c r="V40" i="41"/>
  <c r="V45" i="41"/>
  <c r="R52" i="41"/>
  <c r="Q60" i="41"/>
  <c r="Y64" i="41"/>
  <c r="Z65" i="41"/>
  <c r="AL65" i="41" s="1"/>
  <c r="C68" i="41"/>
  <c r="X68" i="41"/>
  <c r="AE71" i="41"/>
  <c r="Z73" i="41"/>
  <c r="AL73" i="41" s="1"/>
  <c r="V74" i="41"/>
  <c r="V76" i="41"/>
  <c r="T79" i="41"/>
  <c r="AH79" i="41" s="1"/>
  <c r="V79" i="41"/>
  <c r="V81" i="41"/>
  <c r="O84" i="41"/>
  <c r="U85" i="41"/>
  <c r="U27" i="41"/>
  <c r="U31" i="41"/>
  <c r="AE36" i="41"/>
  <c r="Y36" i="41"/>
  <c r="S39" i="41"/>
  <c r="AI39" i="41" s="1"/>
  <c r="O41" i="41"/>
  <c r="AD49" i="41"/>
  <c r="U56" i="41"/>
  <c r="AF56" i="41"/>
  <c r="R58" i="41"/>
  <c r="Z58" i="41"/>
  <c r="AL58" i="41" s="1"/>
  <c r="R60" i="41"/>
  <c r="Z60" i="41"/>
  <c r="AL60" i="41" s="1"/>
  <c r="U61" i="41"/>
  <c r="U69" i="41"/>
  <c r="W71" i="41"/>
  <c r="U73" i="41"/>
  <c r="AD74" i="41"/>
  <c r="W76" i="41"/>
  <c r="X83" i="41"/>
  <c r="V85" i="41"/>
  <c r="AE87" i="41"/>
  <c r="V27" i="41"/>
  <c r="Z31" i="41"/>
  <c r="AL31" i="41" s="1"/>
  <c r="X35" i="41"/>
  <c r="T39" i="41"/>
  <c r="AH39" i="41" s="1"/>
  <c r="X40" i="41"/>
  <c r="V42" i="41"/>
  <c r="Z50" i="41"/>
  <c r="AL50" i="41" s="1"/>
  <c r="U57" i="41"/>
  <c r="O64" i="41"/>
  <c r="R68" i="41"/>
  <c r="Z68" i="41"/>
  <c r="AL68" i="41" s="1"/>
  <c r="V73" i="41"/>
  <c r="AE83" i="41"/>
  <c r="W31" i="41"/>
  <c r="Z33" i="41"/>
  <c r="AL33" i="41" s="1"/>
  <c r="O36" i="41"/>
  <c r="Y38" i="41"/>
  <c r="U41" i="41"/>
  <c r="V44" i="41"/>
  <c r="Q45" i="41"/>
  <c r="Y45" i="41"/>
  <c r="Y49" i="41"/>
  <c r="W56" i="41"/>
  <c r="Y71" i="41"/>
  <c r="W79" i="41"/>
  <c r="Q80" i="41"/>
  <c r="Y80" i="41"/>
  <c r="U82" i="41"/>
  <c r="R83" i="41"/>
  <c r="C85" i="41"/>
  <c r="P85" i="41" s="1"/>
  <c r="X85" i="41"/>
  <c r="W60" i="41"/>
  <c r="X82" i="41"/>
  <c r="C27" i="41"/>
  <c r="P27" i="41" s="1"/>
  <c r="T28" i="41"/>
  <c r="AH28" i="41" s="1"/>
  <c r="C31" i="41"/>
  <c r="P31" i="41" s="1"/>
  <c r="C32" i="41"/>
  <c r="AD32" i="41"/>
  <c r="R40" i="41"/>
  <c r="X42" i="41"/>
  <c r="V48" i="41"/>
  <c r="V52" i="41"/>
  <c r="C56" i="41"/>
  <c r="X56" i="41"/>
  <c r="U58" i="41"/>
  <c r="Y63" i="41"/>
  <c r="U64" i="41"/>
  <c r="R71" i="41"/>
  <c r="R74" i="41"/>
  <c r="Z74" i="41"/>
  <c r="AL74" i="41" s="1"/>
  <c r="Z76" i="41"/>
  <c r="AL76" i="41" s="1"/>
  <c r="X79" i="41"/>
  <c r="R80" i="41"/>
  <c r="Z80" i="41"/>
  <c r="AL80" i="41" s="1"/>
  <c r="V82" i="41"/>
  <c r="Y85" i="41"/>
  <c r="Y27" i="41"/>
  <c r="Y31" i="41"/>
  <c r="U36" i="41"/>
  <c r="V37" i="41"/>
  <c r="T38" i="41"/>
  <c r="AH38" i="41" s="1"/>
  <c r="AD41" i="41"/>
  <c r="C44" i="41"/>
  <c r="X44" i="41"/>
  <c r="O49" i="41"/>
  <c r="U50" i="41"/>
  <c r="W52" i="41"/>
  <c r="Y56" i="41"/>
  <c r="O57" i="41"/>
  <c r="V58" i="41"/>
  <c r="R59" i="41"/>
  <c r="V60" i="41"/>
  <c r="Y61" i="41"/>
  <c r="R63" i="41"/>
  <c r="Y65" i="41"/>
  <c r="V72" i="41"/>
  <c r="Y73" i="41"/>
  <c r="S81" i="41"/>
  <c r="AI81" i="41" s="1"/>
  <c r="AD82" i="41"/>
  <c r="T83" i="41"/>
  <c r="AH83" i="41" s="1"/>
  <c r="R85" i="41"/>
  <c r="C28" i="41"/>
  <c r="P28" i="41" s="1"/>
  <c r="O28" i="41"/>
  <c r="R29" i="41"/>
  <c r="O77" i="41"/>
  <c r="Z77" i="41"/>
  <c r="AL77" i="41" s="1"/>
  <c r="C77" i="41"/>
  <c r="Q84" i="41"/>
  <c r="AE84" i="41"/>
  <c r="AE26" i="41"/>
  <c r="O27" i="41"/>
  <c r="W36" i="41"/>
  <c r="AD36" i="41"/>
  <c r="X70" i="41"/>
  <c r="Y75" i="41"/>
  <c r="AE27" i="41"/>
  <c r="Q27" i="41"/>
  <c r="Z29" i="41"/>
  <c r="AL29" i="41" s="1"/>
  <c r="Z42" i="41"/>
  <c r="AL42" i="41" s="1"/>
  <c r="C42" i="41"/>
  <c r="P42" i="41" s="1"/>
  <c r="X75" i="41"/>
  <c r="T27" i="41"/>
  <c r="AH27" i="41" s="1"/>
  <c r="R27" i="41"/>
  <c r="R28" i="41"/>
  <c r="Z28" i="41"/>
  <c r="AL28" i="41" s="1"/>
  <c r="AF28" i="41"/>
  <c r="Z30" i="41"/>
  <c r="AL30" i="41" s="1"/>
  <c r="X30" i="41"/>
  <c r="AF39" i="41"/>
  <c r="Z39" i="41"/>
  <c r="AL39" i="41" s="1"/>
  <c r="X50" i="41"/>
  <c r="AD50" i="41"/>
  <c r="Z52" i="41"/>
  <c r="AL52" i="41" s="1"/>
  <c r="AF52" i="41"/>
  <c r="C52" i="41"/>
  <c r="X62" i="41"/>
  <c r="R77" i="41"/>
  <c r="W27" i="41"/>
  <c r="U29" i="41"/>
  <c r="AD45" i="41"/>
  <c r="W45" i="41"/>
  <c r="W53" i="41"/>
  <c r="X78" i="41"/>
  <c r="X27" i="41"/>
  <c r="U53" i="41"/>
  <c r="O53" i="41"/>
  <c r="U54" i="41"/>
  <c r="V29" i="41"/>
  <c r="X53" i="41"/>
  <c r="U26" i="41"/>
  <c r="AD27" i="41"/>
  <c r="AD28" i="41"/>
  <c r="R47" i="41"/>
  <c r="Q49" i="41"/>
  <c r="AE49" i="41"/>
  <c r="Q57" i="41"/>
  <c r="AK57" i="41" s="1"/>
  <c r="AE57" i="41"/>
  <c r="W61" i="41"/>
  <c r="AD61" i="41"/>
  <c r="U77" i="41"/>
  <c r="C87" i="41"/>
  <c r="P87" i="41" s="1"/>
  <c r="Y87" i="41"/>
  <c r="Q87" i="41"/>
  <c r="X87" i="41"/>
  <c r="X29" i="41"/>
  <c r="AE31" i="41"/>
  <c r="Q31" i="41"/>
  <c r="AF40" i="41"/>
  <c r="C40" i="41"/>
  <c r="W46" i="41"/>
  <c r="AD46" i="41"/>
  <c r="W54" i="41"/>
  <c r="X67" i="41"/>
  <c r="X69" i="41"/>
  <c r="AD69" i="41"/>
  <c r="Z27" i="41"/>
  <c r="AL27" i="41" s="1"/>
  <c r="O46" i="41"/>
  <c r="T46" i="41"/>
  <c r="AH46" i="41" s="1"/>
  <c r="C46" i="41"/>
  <c r="P46" i="41" s="1"/>
  <c r="S54" i="41"/>
  <c r="AI54" i="41" s="1"/>
  <c r="C54" i="41"/>
  <c r="P54" i="41" s="1"/>
  <c r="Q67" i="41"/>
  <c r="Y67" i="41"/>
  <c r="W77" i="41"/>
  <c r="AD77" i="41"/>
  <c r="S80" i="41"/>
  <c r="AI80" i="41" s="1"/>
  <c r="AC80" i="41"/>
  <c r="AE29" i="41"/>
  <c r="Y29" i="41"/>
  <c r="AE30" i="41"/>
  <c r="AD31" i="41"/>
  <c r="U35" i="41"/>
  <c r="R38" i="41"/>
  <c r="Z38" i="41"/>
  <c r="AL38" i="41" s="1"/>
  <c r="T41" i="41"/>
  <c r="AH41" i="41" s="1"/>
  <c r="V41" i="41"/>
  <c r="S42" i="41"/>
  <c r="AI42" i="41" s="1"/>
  <c r="T42" i="41"/>
  <c r="AH42" i="41" s="1"/>
  <c r="W44" i="41"/>
  <c r="X45" i="41"/>
  <c r="X46" i="41"/>
  <c r="Q47" i="41"/>
  <c r="Y47" i="41"/>
  <c r="AE48" i="41"/>
  <c r="R49" i="41"/>
  <c r="Z49" i="41"/>
  <c r="AL49" i="41" s="1"/>
  <c r="Y50" i="41"/>
  <c r="Q53" i="41"/>
  <c r="Y53" i="41"/>
  <c r="X54" i="41"/>
  <c r="R57" i="41"/>
  <c r="Z57" i="41"/>
  <c r="AL57" i="41" s="1"/>
  <c r="Y58" i="41"/>
  <c r="Y60" i="41"/>
  <c r="X61" i="41"/>
  <c r="AE62" i="41"/>
  <c r="T64" i="41"/>
  <c r="AH64" i="41" s="1"/>
  <c r="T65" i="41"/>
  <c r="AH65" i="41" s="1"/>
  <c r="Q68" i="41"/>
  <c r="Y68" i="41"/>
  <c r="AE69" i="41"/>
  <c r="Y69" i="41"/>
  <c r="AE70" i="41"/>
  <c r="Y70" i="41"/>
  <c r="U71" i="41"/>
  <c r="U72" i="41"/>
  <c r="T73" i="41"/>
  <c r="AH73" i="41" s="1"/>
  <c r="U74" i="41"/>
  <c r="Q76" i="41"/>
  <c r="Y76" i="41"/>
  <c r="X77" i="41"/>
  <c r="AE78" i="41"/>
  <c r="Y78" i="41"/>
  <c r="U79" i="41"/>
  <c r="T80" i="41"/>
  <c r="AH80" i="41" s="1"/>
  <c r="Y81" i="41"/>
  <c r="C82" i="41"/>
  <c r="P82" i="41" s="1"/>
  <c r="Q83" i="41"/>
  <c r="R84" i="41"/>
  <c r="Z84" i="41"/>
  <c r="AL84" i="41" s="1"/>
  <c r="W85" i="41"/>
  <c r="V86" i="41"/>
  <c r="Y46" i="41"/>
  <c r="R53" i="41"/>
  <c r="Z53" i="41"/>
  <c r="AL53" i="41" s="1"/>
  <c r="Y54" i="41"/>
  <c r="R62" i="41"/>
  <c r="Z62" i="41"/>
  <c r="AL62" i="41" s="1"/>
  <c r="R67" i="41"/>
  <c r="R70" i="41"/>
  <c r="Z70" i="41"/>
  <c r="AL70" i="41" s="1"/>
  <c r="R75" i="41"/>
  <c r="Y77" i="41"/>
  <c r="R78" i="41"/>
  <c r="AD85" i="41"/>
  <c r="R87" i="41"/>
  <c r="S30" i="41"/>
  <c r="AI30" i="41" s="1"/>
  <c r="T31" i="41"/>
  <c r="AH31" i="41" s="1"/>
  <c r="X32" i="41"/>
  <c r="U34" i="41"/>
  <c r="Z36" i="41"/>
  <c r="AL36" i="41" s="1"/>
  <c r="U39" i="41"/>
  <c r="U40" i="41"/>
  <c r="AE41" i="41"/>
  <c r="AC42" i="41"/>
  <c r="R45" i="41"/>
  <c r="Z45" i="41"/>
  <c r="AL45" i="41" s="1"/>
  <c r="R46" i="41"/>
  <c r="Z46" i="41"/>
  <c r="AL46" i="41" s="1"/>
  <c r="T49" i="41"/>
  <c r="AH49" i="41" s="1"/>
  <c r="S50" i="41"/>
  <c r="AI50" i="41" s="1"/>
  <c r="T50" i="41"/>
  <c r="AH50" i="41" s="1"/>
  <c r="Z51" i="41"/>
  <c r="AL51" i="41" s="1"/>
  <c r="U52" i="41"/>
  <c r="R54" i="41"/>
  <c r="Z54" i="41"/>
  <c r="AL54" i="41" s="1"/>
  <c r="V56" i="41"/>
  <c r="T57" i="41"/>
  <c r="AH57" i="41" s="1"/>
  <c r="T58" i="41"/>
  <c r="AH58" i="41" s="1"/>
  <c r="S60" i="41"/>
  <c r="AI60" i="41" s="1"/>
  <c r="U63" i="41"/>
  <c r="V64" i="41"/>
  <c r="V65" i="41"/>
  <c r="AD65" i="41"/>
  <c r="S68" i="41"/>
  <c r="AI68" i="41" s="1"/>
  <c r="Z72" i="41"/>
  <c r="AL72" i="41" s="1"/>
  <c r="S76" i="41"/>
  <c r="AI76" i="41" s="1"/>
  <c r="U83" i="41"/>
  <c r="T84" i="41"/>
  <c r="AH84" i="41" s="1"/>
  <c r="AE85" i="41"/>
  <c r="V34" i="41"/>
  <c r="C35" i="41"/>
  <c r="P35" i="41" s="1"/>
  <c r="Y35" i="41"/>
  <c r="V39" i="41"/>
  <c r="AB39" i="41"/>
  <c r="Y40" i="41"/>
  <c r="S46" i="41"/>
  <c r="AI46" i="41" s="1"/>
  <c r="T47" i="41"/>
  <c r="AH47" i="41" s="1"/>
  <c r="S47" i="41"/>
  <c r="AI47" i="41" s="1"/>
  <c r="Q48" i="41"/>
  <c r="U49" i="41"/>
  <c r="W49" i="41"/>
  <c r="T53" i="41"/>
  <c r="AH53" i="41" s="1"/>
  <c r="V53" i="41"/>
  <c r="T54" i="41"/>
  <c r="AH54" i="41" s="1"/>
  <c r="W57" i="41"/>
  <c r="Z59" i="41"/>
  <c r="AL59" i="41" s="1"/>
  <c r="T60" i="41"/>
  <c r="AH60" i="41" s="1"/>
  <c r="T62" i="41"/>
  <c r="AH62" i="41" s="1"/>
  <c r="AB62" i="41"/>
  <c r="T67" i="41"/>
  <c r="AH67" i="41" s="1"/>
  <c r="V67" i="41"/>
  <c r="T68" i="41"/>
  <c r="AH68" i="41" s="1"/>
  <c r="T69" i="41"/>
  <c r="AH69" i="41" s="1"/>
  <c r="X71" i="41"/>
  <c r="C72" i="41"/>
  <c r="X72" i="41"/>
  <c r="W73" i="41"/>
  <c r="C74" i="41"/>
  <c r="P74" i="41" s="1"/>
  <c r="T75" i="41"/>
  <c r="AH75" i="41" s="1"/>
  <c r="V75" i="41"/>
  <c r="T76" i="41"/>
  <c r="AH76" i="41" s="1"/>
  <c r="T81" i="41"/>
  <c r="AH81" i="41" s="1"/>
  <c r="U84" i="41"/>
  <c r="AE86" i="41"/>
  <c r="Y86" i="41"/>
  <c r="T87" i="41"/>
  <c r="AH87" i="41" s="1"/>
  <c r="V87" i="41"/>
  <c r="U30" i="41"/>
  <c r="V31" i="41"/>
  <c r="AE32" i="41"/>
  <c r="Y32" i="41"/>
  <c r="AF32" i="41"/>
  <c r="W33" i="41"/>
  <c r="AD33" i="41"/>
  <c r="W34" i="41"/>
  <c r="AE35" i="41"/>
  <c r="Z35" i="41"/>
  <c r="AL35" i="41" s="1"/>
  <c r="T36" i="41"/>
  <c r="AH36" i="41" s="1"/>
  <c r="Z37" i="41"/>
  <c r="AL37" i="41" s="1"/>
  <c r="W40" i="41"/>
  <c r="X41" i="41"/>
  <c r="W42" i="41"/>
  <c r="X43" i="41"/>
  <c r="T45" i="41"/>
  <c r="AH45" i="41" s="1"/>
  <c r="U47" i="41"/>
  <c r="Z47" i="41"/>
  <c r="AL47" i="41" s="1"/>
  <c r="U48" i="41"/>
  <c r="AC50" i="41"/>
  <c r="X52" i="41"/>
  <c r="AD56" i="41"/>
  <c r="AB57" i="41"/>
  <c r="AE59" i="41"/>
  <c r="U60" i="41"/>
  <c r="T61" i="41"/>
  <c r="AH61" i="41" s="1"/>
  <c r="U62" i="41"/>
  <c r="W63" i="41"/>
  <c r="X64" i="41"/>
  <c r="AJ64" i="41" s="1"/>
  <c r="X65" i="41"/>
  <c r="AE66" i="41"/>
  <c r="U67" i="41"/>
  <c r="U68" i="41"/>
  <c r="Z69" i="41"/>
  <c r="AL69" i="41" s="1"/>
  <c r="U70" i="41"/>
  <c r="Q72" i="41"/>
  <c r="Y72" i="41"/>
  <c r="X73" i="41"/>
  <c r="AE74" i="41"/>
  <c r="Y74" i="41"/>
  <c r="U75" i="41"/>
  <c r="U76" i="41"/>
  <c r="T77" i="41"/>
  <c r="AH77" i="41" s="1"/>
  <c r="U78" i="41"/>
  <c r="C80" i="41"/>
  <c r="X80" i="41"/>
  <c r="AE80" i="41"/>
  <c r="W83" i="41"/>
  <c r="W84" i="41"/>
  <c r="S85" i="41"/>
  <c r="AI85" i="41" s="1"/>
  <c r="U87" i="41"/>
  <c r="V30" i="41"/>
  <c r="T33" i="41"/>
  <c r="AH33" i="41" s="1"/>
  <c r="X33" i="41"/>
  <c r="Z34" i="41"/>
  <c r="AL34" i="41" s="1"/>
  <c r="X34" i="41"/>
  <c r="V47" i="41"/>
  <c r="V51" i="41"/>
  <c r="V59" i="41"/>
  <c r="V62" i="41"/>
  <c r="X63" i="41"/>
  <c r="V69" i="41"/>
  <c r="V70" i="41"/>
  <c r="AE73" i="41"/>
  <c r="V78" i="41"/>
  <c r="Z81" i="41"/>
  <c r="AL81" i="41" s="1"/>
  <c r="AC84" i="41"/>
  <c r="T85" i="41"/>
  <c r="AH85" i="41" s="1"/>
  <c r="AE28" i="41"/>
  <c r="Y28" i="41"/>
  <c r="W29" i="41"/>
  <c r="AD29" i="41"/>
  <c r="W30" i="41"/>
  <c r="O32" i="41"/>
  <c r="Q33" i="41"/>
  <c r="Y33" i="41"/>
  <c r="AE34" i="41"/>
  <c r="O35" i="41"/>
  <c r="AE39" i="41"/>
  <c r="AE40" i="41"/>
  <c r="R41" i="41"/>
  <c r="Z41" i="41"/>
  <c r="AL41" i="41" s="1"/>
  <c r="Y42" i="41"/>
  <c r="U44" i="41"/>
  <c r="AE45" i="41"/>
  <c r="V46" i="41"/>
  <c r="W48" i="41"/>
  <c r="X49" i="41"/>
  <c r="W50" i="41"/>
  <c r="AD53" i="41"/>
  <c r="AF53" i="41"/>
  <c r="V54" i="41"/>
  <c r="X57" i="41"/>
  <c r="W58" i="41"/>
  <c r="AF60" i="41"/>
  <c r="V61" i="41"/>
  <c r="R64" i="41"/>
  <c r="Z64" i="41"/>
  <c r="AL64" i="41" s="1"/>
  <c r="S66" i="41"/>
  <c r="AI66" i="41" s="1"/>
  <c r="W67" i="41"/>
  <c r="AF68" i="41"/>
  <c r="W69" i="41"/>
  <c r="AD70" i="41"/>
  <c r="S72" i="41"/>
  <c r="AI72" i="41" s="1"/>
  <c r="O72" i="41"/>
  <c r="W75" i="41"/>
  <c r="AD76" i="41"/>
  <c r="AF76" i="41"/>
  <c r="V77" i="41"/>
  <c r="AD78" i="41"/>
  <c r="W81" i="41"/>
  <c r="AC81" i="41"/>
  <c r="X84" i="41"/>
  <c r="W87" i="41"/>
  <c r="S34" i="41"/>
  <c r="AI34" i="41" s="1"/>
  <c r="O51" i="41"/>
  <c r="C51" i="41"/>
  <c r="P51" i="41" s="1"/>
  <c r="X51" i="41"/>
  <c r="Q54" i="41"/>
  <c r="AE54" i="41"/>
  <c r="AC57" i="41"/>
  <c r="S57" i="41"/>
  <c r="AI57" i="41" s="1"/>
  <c r="Q58" i="41"/>
  <c r="AE58" i="41"/>
  <c r="Y59" i="41"/>
  <c r="Q59" i="41"/>
  <c r="O59" i="41"/>
  <c r="C59" i="41"/>
  <c r="P59" i="41" s="1"/>
  <c r="X59" i="41"/>
  <c r="AD60" i="41"/>
  <c r="W43" i="41"/>
  <c r="AD43" i="41"/>
  <c r="Z75" i="41"/>
  <c r="AL75" i="41" s="1"/>
  <c r="AF75" i="41"/>
  <c r="O43" i="41"/>
  <c r="C43" i="41"/>
  <c r="P43" i="41" s="1"/>
  <c r="S27" i="41"/>
  <c r="AI27" i="41" s="1"/>
  <c r="Q28" i="41"/>
  <c r="AF29" i="41"/>
  <c r="S31" i="41"/>
  <c r="AI31" i="41" s="1"/>
  <c r="AB31" i="41"/>
  <c r="Q32" i="41"/>
  <c r="O33" i="41"/>
  <c r="AF33" i="41"/>
  <c r="AD34" i="41"/>
  <c r="S35" i="41"/>
  <c r="AI35" i="41" s="1"/>
  <c r="AB35" i="41"/>
  <c r="Q36" i="41"/>
  <c r="AC37" i="41"/>
  <c r="S37" i="41"/>
  <c r="AI37" i="41" s="1"/>
  <c r="O37" i="41"/>
  <c r="AF37" i="41"/>
  <c r="Q42" i="41"/>
  <c r="AE42" i="41"/>
  <c r="Q43" i="41"/>
  <c r="Y43" i="41"/>
  <c r="Q50" i="41"/>
  <c r="AE50" i="41"/>
  <c r="Q51" i="41"/>
  <c r="Y51" i="41"/>
  <c r="AC53" i="41"/>
  <c r="S53" i="41"/>
  <c r="AI53" i="41" s="1"/>
  <c r="AD62" i="41"/>
  <c r="W62" i="41"/>
  <c r="S26" i="41"/>
  <c r="AI26" i="41" s="1"/>
  <c r="W51" i="41"/>
  <c r="AD51" i="41"/>
  <c r="Y55" i="41"/>
  <c r="Q55" i="41"/>
  <c r="O55" i="41"/>
  <c r="C55" i="41"/>
  <c r="P55" i="41" s="1"/>
  <c r="T26" i="41"/>
  <c r="AH26" i="41" s="1"/>
  <c r="C30" i="41"/>
  <c r="P30" i="41" s="1"/>
  <c r="C34" i="41"/>
  <c r="P34" i="41" s="1"/>
  <c r="AD26" i="41"/>
  <c r="AB27" i="41"/>
  <c r="O29" i="41"/>
  <c r="AD30" i="41"/>
  <c r="T37" i="41"/>
  <c r="AH37" i="41" s="1"/>
  <c r="V38" i="41"/>
  <c r="T40" i="41"/>
  <c r="AH40" i="41" s="1"/>
  <c r="AB40" i="41"/>
  <c r="AC41" i="41"/>
  <c r="S41" i="41"/>
  <c r="AI41" i="41" s="1"/>
  <c r="AF45" i="41"/>
  <c r="T48" i="41"/>
  <c r="AH48" i="41" s="1"/>
  <c r="AB48" i="41"/>
  <c r="AC49" i="41"/>
  <c r="S49" i="41"/>
  <c r="AI49" i="41" s="1"/>
  <c r="R55" i="41"/>
  <c r="AE56" i="41"/>
  <c r="AE33" i="41"/>
  <c r="AB28" i="41"/>
  <c r="Q29" i="41"/>
  <c r="O34" i="41"/>
  <c r="S36" i="41"/>
  <c r="AI36" i="41" s="1"/>
  <c r="AB36" i="41"/>
  <c r="U37" i="41"/>
  <c r="S38" i="41"/>
  <c r="AI38" i="41" s="1"/>
  <c r="O38" i="41"/>
  <c r="W38" i="41"/>
  <c r="W39" i="41"/>
  <c r="AD39" i="41"/>
  <c r="R43" i="41"/>
  <c r="AE44" i="41"/>
  <c r="C45" i="41"/>
  <c r="W47" i="41"/>
  <c r="AD47" i="41"/>
  <c r="R51" i="41"/>
  <c r="AE52" i="41"/>
  <c r="T55" i="41"/>
  <c r="AH55" i="41" s="1"/>
  <c r="S55" i="41"/>
  <c r="AI55" i="41" s="1"/>
  <c r="T66" i="41"/>
  <c r="AH66" i="41" s="1"/>
  <c r="AB66" i="41"/>
  <c r="C71" i="41"/>
  <c r="P71" i="41" s="1"/>
  <c r="Z71" i="41"/>
  <c r="AL71" i="41" s="1"/>
  <c r="AF71" i="41"/>
  <c r="Z79" i="41"/>
  <c r="AL79" i="41" s="1"/>
  <c r="AF79" i="41"/>
  <c r="T82" i="41"/>
  <c r="AH82" i="41" s="1"/>
  <c r="AB82" i="41"/>
  <c r="T30" i="41"/>
  <c r="AH30" i="41" s="1"/>
  <c r="T34" i="41"/>
  <c r="AH34" i="41" s="1"/>
  <c r="AE37" i="41"/>
  <c r="O26" i="41"/>
  <c r="S28" i="41"/>
  <c r="AI28" i="41" s="1"/>
  <c r="O30" i="41"/>
  <c r="S32" i="41"/>
  <c r="AI32" i="41" s="1"/>
  <c r="AB32" i="41"/>
  <c r="C38" i="41"/>
  <c r="P38" i="41" s="1"/>
  <c r="X38" i="41"/>
  <c r="Y39" i="41"/>
  <c r="Q39" i="41"/>
  <c r="O39" i="41"/>
  <c r="C39" i="41"/>
  <c r="P39" i="41" s="1"/>
  <c r="X39" i="41"/>
  <c r="T43" i="41"/>
  <c r="AH43" i="41" s="1"/>
  <c r="S43" i="41"/>
  <c r="AI43" i="41" s="1"/>
  <c r="O47" i="41"/>
  <c r="C47" i="41"/>
  <c r="P47" i="41" s="1"/>
  <c r="X47" i="41"/>
  <c r="T51" i="41"/>
  <c r="AH51" i="41" s="1"/>
  <c r="S51" i="41"/>
  <c r="AI51" i="41" s="1"/>
  <c r="AE55" i="41"/>
  <c r="Z55" i="41"/>
  <c r="AL55" i="41" s="1"/>
  <c r="T59" i="41"/>
  <c r="AH59" i="41" s="1"/>
  <c r="S59" i="41"/>
  <c r="AI59" i="41" s="1"/>
  <c r="W59" i="41"/>
  <c r="AD59" i="41"/>
  <c r="C26" i="41"/>
  <c r="P26" i="41" s="1"/>
  <c r="Q26" i="41"/>
  <c r="S29" i="41"/>
  <c r="AI29" i="41" s="1"/>
  <c r="Q30" i="41"/>
  <c r="Y30" i="41"/>
  <c r="S33" i="41"/>
  <c r="AI33" i="41" s="1"/>
  <c r="Q34" i="41"/>
  <c r="Y34" i="41"/>
  <c r="W37" i="41"/>
  <c r="Q38" i="41"/>
  <c r="AE38" i="41"/>
  <c r="U43" i="41"/>
  <c r="Z43" i="41"/>
  <c r="AL43" i="41" s="1"/>
  <c r="Q46" i="41"/>
  <c r="AE46" i="41"/>
  <c r="AE51" i="41"/>
  <c r="AD54" i="41"/>
  <c r="V55" i="41"/>
  <c r="T56" i="41"/>
  <c r="AH56" i="41" s="1"/>
  <c r="AB56" i="41"/>
  <c r="AF57" i="41"/>
  <c r="X55" i="41"/>
  <c r="Y26" i="41"/>
  <c r="R26" i="41"/>
  <c r="C29" i="41"/>
  <c r="R30" i="41"/>
  <c r="C33" i="41"/>
  <c r="R34" i="41"/>
  <c r="X37" i="41"/>
  <c r="AD42" i="41"/>
  <c r="V43" i="41"/>
  <c r="T44" i="41"/>
  <c r="AH44" i="41" s="1"/>
  <c r="AB44" i="41"/>
  <c r="AC45" i="41"/>
  <c r="S45" i="41"/>
  <c r="AI45" i="41" s="1"/>
  <c r="T52" i="41"/>
  <c r="AH52" i="41" s="1"/>
  <c r="AB52" i="41"/>
  <c r="W55" i="41"/>
  <c r="AD55" i="41"/>
  <c r="AD58" i="41"/>
  <c r="AE63" i="41"/>
  <c r="Z67" i="41"/>
  <c r="AL67" i="41" s="1"/>
  <c r="AF67" i="41"/>
  <c r="Z40" i="41"/>
  <c r="AL40" i="41" s="1"/>
  <c r="Z44" i="41"/>
  <c r="AL44" i="41" s="1"/>
  <c r="Z48" i="41"/>
  <c r="AL48" i="41" s="1"/>
  <c r="C62" i="41"/>
  <c r="P62" i="41" s="1"/>
  <c r="O62" i="41"/>
  <c r="AC64" i="41"/>
  <c r="U66" i="41"/>
  <c r="Z87" i="41"/>
  <c r="AL87" i="41" s="1"/>
  <c r="AF87" i="41"/>
  <c r="AF38" i="41"/>
  <c r="S40" i="41"/>
  <c r="AI40" i="41" s="1"/>
  <c r="AF42" i="41"/>
  <c r="S44" i="41"/>
  <c r="AI44" i="41" s="1"/>
  <c r="AF46" i="41"/>
  <c r="S48" i="41"/>
  <c r="AI48" i="41" s="1"/>
  <c r="AF50" i="41"/>
  <c r="U51" i="41"/>
  <c r="S52" i="41"/>
  <c r="AI52" i="41" s="1"/>
  <c r="O54" i="41"/>
  <c r="AF54" i="41"/>
  <c r="U55" i="41"/>
  <c r="S56" i="41"/>
  <c r="AI56" i="41" s="1"/>
  <c r="O58" i="41"/>
  <c r="AF58" i="41"/>
  <c r="U59" i="41"/>
  <c r="AE61" i="41"/>
  <c r="Q61" i="41"/>
  <c r="Y62" i="41"/>
  <c r="AD64" i="41"/>
  <c r="V66" i="41"/>
  <c r="C83" i="41"/>
  <c r="P83" i="41" s="1"/>
  <c r="AE43" i="41"/>
  <c r="AE47" i="41"/>
  <c r="AD66" i="41"/>
  <c r="W66" i="41"/>
  <c r="AJ66" i="41" s="1"/>
  <c r="T74" i="41"/>
  <c r="AH74" i="41" s="1"/>
  <c r="AB74" i="41"/>
  <c r="T78" i="41"/>
  <c r="AH78" i="41" s="1"/>
  <c r="AB78" i="41"/>
  <c r="AE81" i="41"/>
  <c r="AB37" i="41"/>
  <c r="AD40" i="41"/>
  <c r="AB41" i="41"/>
  <c r="AD44" i="41"/>
  <c r="AB45" i="41"/>
  <c r="AD48" i="41"/>
  <c r="AB49" i="41"/>
  <c r="AB53" i="41"/>
  <c r="C63" i="41"/>
  <c r="P63" i="41" s="1"/>
  <c r="Z63" i="41"/>
  <c r="AL63" i="41" s="1"/>
  <c r="AF63" i="41"/>
  <c r="C66" i="41"/>
  <c r="P66" i="41" s="1"/>
  <c r="O66" i="41"/>
  <c r="T70" i="41"/>
  <c r="AH70" i="41" s="1"/>
  <c r="AB70" i="41"/>
  <c r="Z83" i="41"/>
  <c r="AL83" i="41" s="1"/>
  <c r="AF83" i="41"/>
  <c r="C53" i="41"/>
  <c r="C57" i="41"/>
  <c r="S62" i="41"/>
  <c r="AI62" i="41" s="1"/>
  <c r="AE65" i="41"/>
  <c r="Q65" i="41"/>
  <c r="Y66" i="41"/>
  <c r="C67" i="41"/>
  <c r="P67" i="41" s="1"/>
  <c r="AD68" i="41"/>
  <c r="AD72" i="41"/>
  <c r="C75" i="41"/>
  <c r="P75" i="41" s="1"/>
  <c r="C79" i="41"/>
  <c r="P79" i="41" s="1"/>
  <c r="AD80" i="41"/>
  <c r="T86" i="41"/>
  <c r="AH86" i="41" s="1"/>
  <c r="AB86" i="41"/>
  <c r="Z66" i="41"/>
  <c r="AL66" i="41" s="1"/>
  <c r="AF62" i="41"/>
  <c r="AD63" i="41"/>
  <c r="AF66" i="41"/>
  <c r="AD67" i="41"/>
  <c r="Q69" i="41"/>
  <c r="O70" i="41"/>
  <c r="W70" i="41"/>
  <c r="AF70" i="41"/>
  <c r="AD71" i="41"/>
  <c r="Q73" i="41"/>
  <c r="O74" i="41"/>
  <c r="W74" i="41"/>
  <c r="AF74" i="41"/>
  <c r="AD75" i="41"/>
  <c r="Q77" i="41"/>
  <c r="O78" i="41"/>
  <c r="W78" i="41"/>
  <c r="AJ78" i="41" s="1"/>
  <c r="AD79" i="41"/>
  <c r="Q81" i="41"/>
  <c r="O82" i="41"/>
  <c r="W82" i="41"/>
  <c r="AD83" i="41"/>
  <c r="Q85" i="41"/>
  <c r="O86" i="41"/>
  <c r="W86" i="41"/>
  <c r="AD87" i="41"/>
  <c r="S61" i="41"/>
  <c r="AI61" i="41" s="1"/>
  <c r="AB61" i="41"/>
  <c r="Q62" i="41"/>
  <c r="S65" i="41"/>
  <c r="AI65" i="41" s="1"/>
  <c r="AB65" i="41"/>
  <c r="Q66" i="41"/>
  <c r="O67" i="41"/>
  <c r="S69" i="41"/>
  <c r="AI69" i="41" s="1"/>
  <c r="AB69" i="41"/>
  <c r="Q70" i="41"/>
  <c r="S73" i="41"/>
  <c r="AI73" i="41" s="1"/>
  <c r="AB73" i="41"/>
  <c r="Q74" i="41"/>
  <c r="O75" i="41"/>
  <c r="S77" i="41"/>
  <c r="AI77" i="41" s="1"/>
  <c r="AB77" i="41"/>
  <c r="Q78" i="41"/>
  <c r="O79" i="41"/>
  <c r="Q82" i="41"/>
  <c r="O83" i="41"/>
  <c r="Q86" i="41"/>
  <c r="O87" i="41"/>
  <c r="AE60" i="41"/>
  <c r="C61" i="41"/>
  <c r="AE64" i="41"/>
  <c r="C65" i="41"/>
  <c r="AE68" i="41"/>
  <c r="C69" i="41"/>
  <c r="AE72" i="41"/>
  <c r="C73" i="41"/>
  <c r="AE76" i="41"/>
  <c r="Z78" i="41"/>
  <c r="AL78" i="41" s="1"/>
  <c r="R82" i="41"/>
  <c r="Z82" i="41"/>
  <c r="AL82" i="41" s="1"/>
  <c r="R86" i="41"/>
  <c r="Z86" i="41"/>
  <c r="AL86" i="41" s="1"/>
  <c r="S70" i="41"/>
  <c r="AI70" i="41" s="1"/>
  <c r="S74" i="41"/>
  <c r="AI74" i="41" s="1"/>
  <c r="S78" i="41"/>
  <c r="AI78" i="41" s="1"/>
  <c r="S82" i="41"/>
  <c r="AI82" i="41" s="1"/>
  <c r="S86" i="41"/>
  <c r="AI86" i="41" s="1"/>
  <c r="S63" i="41"/>
  <c r="AI63" i="41" s="1"/>
  <c r="AB63" i="41"/>
  <c r="S67" i="41"/>
  <c r="AI67" i="41" s="1"/>
  <c r="AB67" i="41"/>
  <c r="S71" i="41"/>
  <c r="AI71" i="41" s="1"/>
  <c r="AB71" i="41"/>
  <c r="S75" i="41"/>
  <c r="AI75" i="41" s="1"/>
  <c r="AB75" i="41"/>
  <c r="S79" i="41"/>
  <c r="AI79" i="41" s="1"/>
  <c r="AB79" i="41"/>
  <c r="S83" i="41"/>
  <c r="AI83" i="41" s="1"/>
  <c r="AB83" i="41"/>
  <c r="S87" i="41"/>
  <c r="AI87" i="41" s="1"/>
  <c r="AB87" i="41"/>
  <c r="P40" i="41" l="1"/>
  <c r="C92" i="41"/>
  <c r="P32" i="41"/>
  <c r="C90" i="41"/>
  <c r="P72" i="41"/>
  <c r="C100" i="41"/>
  <c r="P68" i="41"/>
  <c r="C99" i="41"/>
  <c r="P64" i="41"/>
  <c r="C98" i="41"/>
  <c r="P52" i="41"/>
  <c r="C95" i="41"/>
  <c r="P44" i="41"/>
  <c r="C93" i="41"/>
  <c r="P56" i="41"/>
  <c r="C96" i="41"/>
  <c r="P60" i="41"/>
  <c r="C97" i="41"/>
  <c r="P80" i="41"/>
  <c r="C102" i="41"/>
  <c r="P48" i="41"/>
  <c r="C94" i="41"/>
  <c r="P76" i="41"/>
  <c r="C101" i="41"/>
  <c r="P84" i="41"/>
  <c r="C103" i="41"/>
  <c r="P36" i="41"/>
  <c r="C91" i="41"/>
  <c r="L5" i="34"/>
  <c r="M5" i="34"/>
  <c r="P5" i="34"/>
  <c r="R5" i="34"/>
  <c r="T5" i="34"/>
  <c r="S5" i="34"/>
  <c r="N5" i="34"/>
  <c r="G93" i="54"/>
  <c r="V93" i="54" s="1"/>
  <c r="H10" i="54"/>
  <c r="F10" i="54" s="1"/>
  <c r="D10" i="54" s="1"/>
  <c r="AC93" i="41"/>
  <c r="AB98" i="41"/>
  <c r="B91" i="56"/>
  <c r="B92" i="56"/>
  <c r="AE433" i="55"/>
  <c r="AA443" i="55"/>
  <c r="H8" i="54"/>
  <c r="F8" i="54" s="1"/>
  <c r="E6" i="41"/>
  <c r="AC107" i="41"/>
  <c r="J15" i="41"/>
  <c r="AF116" i="41"/>
  <c r="J8" i="41"/>
  <c r="AF109" i="41"/>
  <c r="O102" i="41"/>
  <c r="B118" i="41"/>
  <c r="O118" i="41" s="1"/>
  <c r="I14" i="41"/>
  <c r="AE115" i="41"/>
  <c r="H7" i="41"/>
  <c r="E11" i="41"/>
  <c r="AC112" i="41"/>
  <c r="I17" i="41"/>
  <c r="AE118" i="41"/>
  <c r="Q118" i="41"/>
  <c r="I9" i="41"/>
  <c r="AE110" i="41"/>
  <c r="J6" i="41"/>
  <c r="AF107" i="41"/>
  <c r="E18" i="41"/>
  <c r="S119" i="41"/>
  <c r="AI119" i="41" s="1"/>
  <c r="AC119" i="41"/>
  <c r="E8" i="41"/>
  <c r="AC109" i="41"/>
  <c r="G13" i="41"/>
  <c r="AB114" i="41"/>
  <c r="O91" i="41"/>
  <c r="B107" i="41"/>
  <c r="O107" i="41" s="1"/>
  <c r="R90" i="41"/>
  <c r="E106" i="41"/>
  <c r="R106" i="41" s="1"/>
  <c r="E14" i="41"/>
  <c r="AC115" i="41"/>
  <c r="J7" i="41"/>
  <c r="AF108" i="41"/>
  <c r="G16" i="41"/>
  <c r="AB117" i="41"/>
  <c r="G8" i="41"/>
  <c r="AB109" i="41"/>
  <c r="H13" i="41"/>
  <c r="Y91" i="41"/>
  <c r="L107" i="41"/>
  <c r="C10" i="41"/>
  <c r="AD111" i="41"/>
  <c r="H8" i="41"/>
  <c r="C17" i="41"/>
  <c r="AD118" i="41"/>
  <c r="C7" i="41"/>
  <c r="AD108" i="41"/>
  <c r="J17" i="41"/>
  <c r="AF118" i="41"/>
  <c r="E13" i="41"/>
  <c r="AC114" i="41"/>
  <c r="I6" i="41"/>
  <c r="E9" i="41"/>
  <c r="AC110" i="41"/>
  <c r="J12" i="41"/>
  <c r="AF113" i="41"/>
  <c r="C15" i="41"/>
  <c r="AD116" i="41"/>
  <c r="AD90" i="41"/>
  <c r="J106" i="41"/>
  <c r="O97" i="41"/>
  <c r="B113" i="41"/>
  <c r="O113" i="41" s="1"/>
  <c r="C12" i="41"/>
  <c r="AD113" i="41"/>
  <c r="J14" i="41"/>
  <c r="AF115" i="41"/>
  <c r="O99" i="41"/>
  <c r="B115" i="41"/>
  <c r="O115" i="41" s="1"/>
  <c r="J10" i="41"/>
  <c r="AF111" i="41"/>
  <c r="J11" i="41"/>
  <c r="AF112" i="41"/>
  <c r="V91" i="41"/>
  <c r="I107" i="41"/>
  <c r="H6" i="41" s="1"/>
  <c r="G14" i="41"/>
  <c r="AB115" i="41"/>
  <c r="I12" i="41"/>
  <c r="AE113" i="41"/>
  <c r="J13" i="41"/>
  <c r="AF114" i="41"/>
  <c r="C8" i="41"/>
  <c r="AD109" i="41"/>
  <c r="I15" i="41"/>
  <c r="AE116" i="41"/>
  <c r="I7" i="41"/>
  <c r="AE108" i="41"/>
  <c r="C13" i="41"/>
  <c r="AD114" i="41"/>
  <c r="G11" i="41"/>
  <c r="AB112" i="41"/>
  <c r="E16" i="41"/>
  <c r="AC117" i="41"/>
  <c r="O100" i="41"/>
  <c r="B116" i="41"/>
  <c r="O116" i="41" s="1"/>
  <c r="E15" i="41"/>
  <c r="AC116" i="41"/>
  <c r="J16" i="41"/>
  <c r="AF117" i="41"/>
  <c r="I18" i="41"/>
  <c r="Q119" i="41"/>
  <c r="AE119" i="41"/>
  <c r="H11" i="41"/>
  <c r="C18" i="41"/>
  <c r="W119" i="41"/>
  <c r="AJ119" i="41" s="1"/>
  <c r="AD119" i="41"/>
  <c r="E7" i="41"/>
  <c r="AC108" i="41"/>
  <c r="H14" i="41"/>
  <c r="Y90" i="41"/>
  <c r="L106" i="41"/>
  <c r="Y106" i="41" s="1"/>
  <c r="E12" i="41"/>
  <c r="AC113" i="41"/>
  <c r="X106" i="41"/>
  <c r="AE109" i="41"/>
  <c r="O101" i="41"/>
  <c r="B117" i="41"/>
  <c r="R117" i="41" s="1"/>
  <c r="O94" i="41"/>
  <c r="B110" i="41"/>
  <c r="O110" i="41" s="1"/>
  <c r="G6" i="41"/>
  <c r="AB107" i="41"/>
  <c r="J18" i="41"/>
  <c r="Z119" i="41"/>
  <c r="AL119" i="41" s="1"/>
  <c r="AF119" i="41"/>
  <c r="G18" i="41"/>
  <c r="AB119" i="41"/>
  <c r="T119" i="41"/>
  <c r="AH119" i="41" s="1"/>
  <c r="I11" i="41"/>
  <c r="AE112" i="41"/>
  <c r="G12" i="41"/>
  <c r="AB113" i="41"/>
  <c r="H17" i="41"/>
  <c r="C16" i="41"/>
  <c r="AD117" i="41"/>
  <c r="C6" i="41"/>
  <c r="AD107" i="41"/>
  <c r="E5" i="41"/>
  <c r="S106" i="41"/>
  <c r="AI106" i="41" s="1"/>
  <c r="AC106" i="41"/>
  <c r="Q106" i="41"/>
  <c r="AD96" i="41"/>
  <c r="J112" i="41"/>
  <c r="G17" i="41"/>
  <c r="AB118" i="41"/>
  <c r="G9" i="41"/>
  <c r="AB110" i="41"/>
  <c r="T110" i="41"/>
  <c r="AH110" i="41" s="1"/>
  <c r="V90" i="41"/>
  <c r="I106" i="41"/>
  <c r="U106" i="41"/>
  <c r="O93" i="41"/>
  <c r="B109" i="41"/>
  <c r="W109" i="41" s="1"/>
  <c r="AC118" i="41"/>
  <c r="O98" i="41"/>
  <c r="B114" i="41"/>
  <c r="O114" i="41" s="1"/>
  <c r="O92" i="41"/>
  <c r="B108" i="41"/>
  <c r="O108" i="41" s="1"/>
  <c r="J9" i="41"/>
  <c r="AF110" i="41"/>
  <c r="H10" i="41"/>
  <c r="O96" i="41"/>
  <c r="B112" i="41"/>
  <c r="U112" i="41" s="1"/>
  <c r="G15" i="41"/>
  <c r="AB116" i="41"/>
  <c r="H15" i="41"/>
  <c r="I10" i="41"/>
  <c r="AE111" i="41"/>
  <c r="C14" i="41"/>
  <c r="AD115" i="41"/>
  <c r="H18" i="41"/>
  <c r="U119" i="41"/>
  <c r="I13" i="41"/>
  <c r="AE114" i="41"/>
  <c r="G5" i="41"/>
  <c r="AB106" i="41"/>
  <c r="T106" i="41"/>
  <c r="AH106" i="41" s="1"/>
  <c r="E10" i="41"/>
  <c r="AC111" i="41"/>
  <c r="G7" i="41"/>
  <c r="AB108" i="41"/>
  <c r="O95" i="41"/>
  <c r="B111" i="41"/>
  <c r="O111" i="41" s="1"/>
  <c r="AE101" i="41"/>
  <c r="I117" i="41"/>
  <c r="H16" i="41" s="1"/>
  <c r="G10" i="41"/>
  <c r="AB111" i="41"/>
  <c r="H12" i="41"/>
  <c r="H9" i="41"/>
  <c r="C9" i="41"/>
  <c r="AD110" i="41"/>
  <c r="J5" i="41"/>
  <c r="Z106" i="41"/>
  <c r="AL106" i="41" s="1"/>
  <c r="AF106" i="41"/>
  <c r="Z90" i="41"/>
  <c r="AL90" i="41" s="1"/>
  <c r="AJ58" i="41"/>
  <c r="AB94" i="41"/>
  <c r="AJ49" i="41"/>
  <c r="AB96" i="41"/>
  <c r="AD98" i="41"/>
  <c r="B88" i="56"/>
  <c r="AE434" i="55"/>
  <c r="AA434" i="55"/>
  <c r="AA433" i="55"/>
  <c r="B96" i="56"/>
  <c r="AA442" i="55"/>
  <c r="AE442" i="55"/>
  <c r="C10" i="54"/>
  <c r="H6" i="54"/>
  <c r="F6" i="54" s="1"/>
  <c r="H5" i="54"/>
  <c r="F5" i="54" s="1"/>
  <c r="D5" i="54" s="1"/>
  <c r="F13" i="54"/>
  <c r="D13" i="54" s="1"/>
  <c r="C8" i="54"/>
  <c r="H12" i="54"/>
  <c r="F12" i="54" s="1"/>
  <c r="D7" i="54"/>
  <c r="C12" i="54"/>
  <c r="C7" i="54"/>
  <c r="C11" i="54"/>
  <c r="H9" i="54"/>
  <c r="F9" i="54" s="1"/>
  <c r="D9" i="54" s="1"/>
  <c r="C6" i="54"/>
  <c r="H11" i="54"/>
  <c r="F11" i="54" s="1"/>
  <c r="D11" i="54" s="1"/>
  <c r="C9" i="54"/>
  <c r="I93" i="54"/>
  <c r="X93" i="54" s="1"/>
  <c r="X88" i="54"/>
  <c r="D100" i="54"/>
  <c r="E12" i="54" s="1"/>
  <c r="AA93" i="54"/>
  <c r="U96" i="54"/>
  <c r="G100" i="54"/>
  <c r="V100" i="54" s="1"/>
  <c r="G94" i="54"/>
  <c r="V94" i="54" s="1"/>
  <c r="AA95" i="54"/>
  <c r="Z94" i="54"/>
  <c r="T86" i="54"/>
  <c r="D96" i="54"/>
  <c r="E8" i="54" s="1"/>
  <c r="D94" i="54"/>
  <c r="E6" i="54" s="1"/>
  <c r="T82" i="54"/>
  <c r="T88" i="54"/>
  <c r="E101" i="54"/>
  <c r="C13" i="54" s="1"/>
  <c r="L18" i="56"/>
  <c r="O18" i="56"/>
  <c r="P18" i="56"/>
  <c r="M18" i="56"/>
  <c r="R82" i="54"/>
  <c r="L33" i="56"/>
  <c r="M33" i="56"/>
  <c r="O33" i="56"/>
  <c r="P33" i="56"/>
  <c r="P12" i="56"/>
  <c r="U91" i="41"/>
  <c r="L13" i="56"/>
  <c r="O13" i="56"/>
  <c r="M13" i="56"/>
  <c r="L6" i="56"/>
  <c r="M6" i="56"/>
  <c r="O6" i="56"/>
  <c r="AD101" i="41"/>
  <c r="L8" i="56"/>
  <c r="M8" i="56"/>
  <c r="P8" i="56"/>
  <c r="O8" i="56"/>
  <c r="L22" i="56"/>
  <c r="M22" i="56"/>
  <c r="O22" i="56"/>
  <c r="P22" i="56"/>
  <c r="L24" i="56"/>
  <c r="M24" i="56"/>
  <c r="P24" i="56"/>
  <c r="O24" i="56"/>
  <c r="AC95" i="41"/>
  <c r="L27" i="56"/>
  <c r="P27" i="56"/>
  <c r="M27" i="56"/>
  <c r="O27" i="56"/>
  <c r="L11" i="56"/>
  <c r="M11" i="56"/>
  <c r="O11" i="56"/>
  <c r="P11" i="56"/>
  <c r="L12" i="56"/>
  <c r="O12" i="56"/>
  <c r="M12" i="56"/>
  <c r="L21" i="56"/>
  <c r="P21" i="56"/>
  <c r="O21" i="56"/>
  <c r="M21" i="56"/>
  <c r="X91" i="41"/>
  <c r="L7" i="56"/>
  <c r="M7" i="56"/>
  <c r="O7" i="56"/>
  <c r="P7" i="56"/>
  <c r="L36" i="56"/>
  <c r="O36" i="56"/>
  <c r="M36" i="56"/>
  <c r="L29" i="56"/>
  <c r="P29" i="56"/>
  <c r="M29" i="56"/>
  <c r="O29" i="56"/>
  <c r="U97" i="54"/>
  <c r="W100" i="54"/>
  <c r="X94" i="54"/>
  <c r="AC98" i="54"/>
  <c r="Z93" i="54"/>
  <c r="AA101" i="54"/>
  <c r="AA97" i="54"/>
  <c r="V97" i="54"/>
  <c r="AB98" i="54"/>
  <c r="AB101" i="54"/>
  <c r="W93" i="54"/>
  <c r="T93" i="54"/>
  <c r="Y93" i="54"/>
  <c r="W98" i="54"/>
  <c r="W101" i="54"/>
  <c r="Y101" i="54"/>
  <c r="AA98" i="54"/>
  <c r="X98" i="54"/>
  <c r="V98" i="54"/>
  <c r="S98" i="54"/>
  <c r="AD98" i="54"/>
  <c r="AB94" i="54"/>
  <c r="T98" i="54"/>
  <c r="U101" i="54"/>
  <c r="W96" i="54"/>
  <c r="Y97" i="54"/>
  <c r="AB95" i="54"/>
  <c r="T95" i="54"/>
  <c r="AC93" i="54"/>
  <c r="AC95" i="54"/>
  <c r="W95" i="54"/>
  <c r="AC100" i="54"/>
  <c r="T100" i="54"/>
  <c r="X101" i="54"/>
  <c r="T96" i="54"/>
  <c r="U98" i="54"/>
  <c r="Z97" i="54"/>
  <c r="S95" i="54"/>
  <c r="AB97" i="54"/>
  <c r="U95" i="54"/>
  <c r="Z98" i="54"/>
  <c r="S101" i="54"/>
  <c r="Y98" i="54"/>
  <c r="U93" i="54"/>
  <c r="AD93" i="54"/>
  <c r="Y94" i="54"/>
  <c r="AA96" i="54"/>
  <c r="V95" i="54"/>
  <c r="X96" i="54"/>
  <c r="W94" i="54"/>
  <c r="AB93" i="54"/>
  <c r="T97" i="54"/>
  <c r="AC94" i="54"/>
  <c r="U100" i="54"/>
  <c r="Y95" i="54"/>
  <c r="X95" i="54"/>
  <c r="R89" i="54"/>
  <c r="C100" i="54"/>
  <c r="R100" i="54" s="1"/>
  <c r="AC97" i="54"/>
  <c r="AB100" i="54"/>
  <c r="S97" i="54"/>
  <c r="S99" i="54"/>
  <c r="X99" i="54"/>
  <c r="S93" i="54"/>
  <c r="U94" i="54"/>
  <c r="AC96" i="54"/>
  <c r="AD94" i="54"/>
  <c r="AA94" i="54"/>
  <c r="W97" i="54"/>
  <c r="T94" i="54"/>
  <c r="Z95" i="54"/>
  <c r="W99" i="54"/>
  <c r="AB99" i="54"/>
  <c r="AD95" i="54"/>
  <c r="Q101" i="54"/>
  <c r="Z101" i="54"/>
  <c r="AD101" i="54"/>
  <c r="V101" i="54"/>
  <c r="C94" i="54"/>
  <c r="R94" i="54" s="1"/>
  <c r="R83" i="54"/>
  <c r="R90" i="54"/>
  <c r="C101" i="54"/>
  <c r="R101" i="54" s="1"/>
  <c r="Y99" i="54"/>
  <c r="AA99" i="54"/>
  <c r="Q96" i="54"/>
  <c r="AB96" i="54"/>
  <c r="Y100" i="54"/>
  <c r="U99" i="54"/>
  <c r="V99" i="54"/>
  <c r="Z100" i="54"/>
  <c r="AD97" i="54"/>
  <c r="X97" i="54"/>
  <c r="AD100" i="54"/>
  <c r="AA100" i="54"/>
  <c r="R85" i="54"/>
  <c r="C96" i="54"/>
  <c r="R96" i="54" s="1"/>
  <c r="R86" i="54"/>
  <c r="C97" i="54"/>
  <c r="R97" i="54" s="1"/>
  <c r="AD99" i="54"/>
  <c r="Z96" i="54"/>
  <c r="X100" i="54"/>
  <c r="Z99" i="54"/>
  <c r="AC99" i="54"/>
  <c r="R88" i="54"/>
  <c r="C99" i="54"/>
  <c r="R99" i="54" s="1"/>
  <c r="R84" i="54"/>
  <c r="C95" i="54"/>
  <c r="R95" i="54" s="1"/>
  <c r="C98" i="54"/>
  <c r="R98" i="54" s="1"/>
  <c r="R87" i="54"/>
  <c r="T99" i="54"/>
  <c r="V96" i="54"/>
  <c r="AD96" i="54"/>
  <c r="P108" i="54"/>
  <c r="J108" i="54"/>
  <c r="O108" i="54"/>
  <c r="K108" i="54"/>
  <c r="AJ48" i="41"/>
  <c r="AJ52" i="41"/>
  <c r="W90" i="41"/>
  <c r="AJ90" i="41" s="1"/>
  <c r="AE93" i="41"/>
  <c r="AD94" i="41"/>
  <c r="AJ74" i="41"/>
  <c r="AJ76" i="41"/>
  <c r="AD91" i="41"/>
  <c r="AD102" i="41"/>
  <c r="AD99" i="41"/>
  <c r="AC92" i="41"/>
  <c r="AE102" i="41"/>
  <c r="AD103" i="41"/>
  <c r="AD95" i="41"/>
  <c r="T97" i="41"/>
  <c r="AH97" i="41" s="1"/>
  <c r="AD92" i="41"/>
  <c r="AB97" i="41"/>
  <c r="AJ83" i="41"/>
  <c r="AJ85" i="41"/>
  <c r="AE92" i="41"/>
  <c r="AC96" i="41"/>
  <c r="AB93" i="41"/>
  <c r="AF96" i="41"/>
  <c r="AB99" i="41"/>
  <c r="AF98" i="41"/>
  <c r="AF97" i="41"/>
  <c r="U102" i="41"/>
  <c r="AJ65" i="41"/>
  <c r="AB101" i="41"/>
  <c r="Z91" i="41"/>
  <c r="AL91" i="41" s="1"/>
  <c r="AJ57" i="41"/>
  <c r="AF91" i="41"/>
  <c r="AK36" i="41"/>
  <c r="AK27" i="41"/>
  <c r="AJ68" i="41"/>
  <c r="W102" i="41"/>
  <c r="AF94" i="41"/>
  <c r="AB100" i="41"/>
  <c r="AD100" i="41"/>
  <c r="AE90" i="41"/>
  <c r="AK65" i="41"/>
  <c r="AF92" i="41"/>
  <c r="AC97" i="41"/>
  <c r="AB102" i="41"/>
  <c r="AB95" i="41"/>
  <c r="AJ82" i="41"/>
  <c r="U97" i="41"/>
  <c r="Y97" i="41"/>
  <c r="Y102" i="41"/>
  <c r="X97" i="41"/>
  <c r="Q97" i="41"/>
  <c r="AK63" i="41"/>
  <c r="X102" i="41"/>
  <c r="S97" i="41"/>
  <c r="AI97" i="41" s="1"/>
  <c r="R97" i="41"/>
  <c r="Q102" i="41"/>
  <c r="T102" i="41"/>
  <c r="AH102" i="41" s="1"/>
  <c r="V97" i="41"/>
  <c r="R102" i="41"/>
  <c r="V102" i="41"/>
  <c r="AE94" i="41"/>
  <c r="AE98" i="41"/>
  <c r="Q90" i="41"/>
  <c r="AJ72" i="41"/>
  <c r="AJ81" i="41"/>
  <c r="W91" i="41"/>
  <c r="AJ80" i="41"/>
  <c r="R96" i="41"/>
  <c r="Y96" i="41"/>
  <c r="AE103" i="41"/>
  <c r="AE96" i="41"/>
  <c r="AD93" i="41"/>
  <c r="Q100" i="41"/>
  <c r="AK40" i="41"/>
  <c r="Z97" i="41"/>
  <c r="AL97" i="41" s="1"/>
  <c r="Y93" i="41"/>
  <c r="Q103" i="41"/>
  <c r="AE100" i="41"/>
  <c r="AE95" i="41"/>
  <c r="S90" i="41"/>
  <c r="AI90" i="41" s="1"/>
  <c r="AC90" i="41"/>
  <c r="AB90" i="41"/>
  <c r="T90" i="41"/>
  <c r="AH90" i="41" s="1"/>
  <c r="W103" i="41"/>
  <c r="V94" i="41"/>
  <c r="AE99" i="41"/>
  <c r="AJ71" i="41"/>
  <c r="AE91" i="41"/>
  <c r="U103" i="41"/>
  <c r="U93" i="41"/>
  <c r="AJ30" i="41"/>
  <c r="AJ28" i="41"/>
  <c r="Z96" i="41"/>
  <c r="AL96" i="41" s="1"/>
  <c r="Q96" i="41"/>
  <c r="Q99" i="41"/>
  <c r="Q91" i="41"/>
  <c r="AK32" i="41"/>
  <c r="AJ35" i="41"/>
  <c r="W99" i="41"/>
  <c r="S94" i="41"/>
  <c r="AI94" i="41" s="1"/>
  <c r="R94" i="41"/>
  <c r="S103" i="41"/>
  <c r="AI103" i="41" s="1"/>
  <c r="R99" i="41"/>
  <c r="Q94" i="41"/>
  <c r="V96" i="41"/>
  <c r="X101" i="41"/>
  <c r="AK44" i="41"/>
  <c r="T96" i="41"/>
  <c r="AH96" i="41" s="1"/>
  <c r="R95" i="41"/>
  <c r="T94" i="41"/>
  <c r="AH94" i="41" s="1"/>
  <c r="AJ54" i="41"/>
  <c r="W96" i="41"/>
  <c r="R93" i="41"/>
  <c r="Y103" i="41"/>
  <c r="AE97" i="41"/>
  <c r="X96" i="41"/>
  <c r="U96" i="41"/>
  <c r="X103" i="41"/>
  <c r="AJ31" i="41"/>
  <c r="S96" i="41"/>
  <c r="AI96" i="41" s="1"/>
  <c r="V99" i="41"/>
  <c r="X94" i="41"/>
  <c r="W100" i="41"/>
  <c r="R103" i="41"/>
  <c r="V103" i="41"/>
  <c r="P69" i="41"/>
  <c r="AK82" i="41"/>
  <c r="P45" i="41"/>
  <c r="S91" i="41"/>
  <c r="AI91" i="41" s="1"/>
  <c r="AC91" i="41"/>
  <c r="AC100" i="41"/>
  <c r="S100" i="41"/>
  <c r="AI100" i="41" s="1"/>
  <c r="W95" i="41"/>
  <c r="Z92" i="41"/>
  <c r="AL92" i="41" s="1"/>
  <c r="Z94" i="41"/>
  <c r="AL94" i="41" s="1"/>
  <c r="U101" i="41"/>
  <c r="Y92" i="41"/>
  <c r="T99" i="41"/>
  <c r="AH99" i="41" s="1"/>
  <c r="S95" i="41"/>
  <c r="AI95" i="41" s="1"/>
  <c r="W92" i="41"/>
  <c r="V100" i="41"/>
  <c r="V92" i="41"/>
  <c r="X99" i="41"/>
  <c r="U100" i="41"/>
  <c r="P65" i="41"/>
  <c r="AK50" i="41"/>
  <c r="AB92" i="41"/>
  <c r="T92" i="41"/>
  <c r="AH92" i="41" s="1"/>
  <c r="AF103" i="41"/>
  <c r="Z103" i="41"/>
  <c r="AL103" i="41" s="1"/>
  <c r="AF93" i="41"/>
  <c r="Z93" i="41"/>
  <c r="AL93" i="41" s="1"/>
  <c r="R100" i="41"/>
  <c r="R92" i="41"/>
  <c r="V93" i="41"/>
  <c r="Y100" i="41"/>
  <c r="Q92" i="41"/>
  <c r="W98" i="41"/>
  <c r="V98" i="41"/>
  <c r="Y99" i="41"/>
  <c r="Y95" i="41"/>
  <c r="P41" i="41"/>
  <c r="P33" i="41"/>
  <c r="S99" i="41"/>
  <c r="AI99" i="41" s="1"/>
  <c r="AC99" i="41"/>
  <c r="Z100" i="41"/>
  <c r="AL100" i="41" s="1"/>
  <c r="AF100" i="41"/>
  <c r="AC102" i="41"/>
  <c r="S102" i="41"/>
  <c r="AI102" i="41" s="1"/>
  <c r="P61" i="41"/>
  <c r="P57" i="41"/>
  <c r="AD97" i="41"/>
  <c r="W97" i="41"/>
  <c r="AF99" i="41"/>
  <c r="Z99" i="41"/>
  <c r="AL99" i="41" s="1"/>
  <c r="Z102" i="41"/>
  <c r="AL102" i="41" s="1"/>
  <c r="AF102" i="41"/>
  <c r="AC98" i="41"/>
  <c r="S98" i="41"/>
  <c r="AI98" i="41" s="1"/>
  <c r="Y101" i="41"/>
  <c r="U95" i="41"/>
  <c r="T95" i="41"/>
  <c r="AH95" i="41" s="1"/>
  <c r="T101" i="41"/>
  <c r="AH101" i="41" s="1"/>
  <c r="R98" i="41"/>
  <c r="Q95" i="41"/>
  <c r="T98" i="41"/>
  <c r="AH98" i="41" s="1"/>
  <c r="P53" i="41"/>
  <c r="P29" i="41"/>
  <c r="P77" i="41"/>
  <c r="P81" i="41"/>
  <c r="S101" i="41"/>
  <c r="AI101" i="41" s="1"/>
  <c r="AC101" i="41"/>
  <c r="R101" i="41"/>
  <c r="W101" i="41"/>
  <c r="W93" i="41"/>
  <c r="U99" i="41"/>
  <c r="Y94" i="41"/>
  <c r="X100" i="41"/>
  <c r="W94" i="41"/>
  <c r="U98" i="41"/>
  <c r="U94" i="41"/>
  <c r="AF95" i="41"/>
  <c r="Z95" i="41"/>
  <c r="AL95" i="41" s="1"/>
  <c r="P73" i="41"/>
  <c r="Q101" i="41"/>
  <c r="Z101" i="41"/>
  <c r="AL101" i="41" s="1"/>
  <c r="AF101" i="41"/>
  <c r="V95" i="41"/>
  <c r="V101" i="41"/>
  <c r="Y98" i="41"/>
  <c r="X98" i="41"/>
  <c r="T100" i="41"/>
  <c r="AH100" i="41" s="1"/>
  <c r="S93" i="41"/>
  <c r="AI93" i="41" s="1"/>
  <c r="X95" i="41"/>
  <c r="Z98" i="41"/>
  <c r="AL98" i="41" s="1"/>
  <c r="U92" i="41"/>
  <c r="X92" i="41"/>
  <c r="P49" i="41"/>
  <c r="T91" i="41"/>
  <c r="AH91" i="41" s="1"/>
  <c r="AB91" i="41"/>
  <c r="Q93" i="41"/>
  <c r="T103" i="41"/>
  <c r="AH103" i="41" s="1"/>
  <c r="AB103" i="41"/>
  <c r="S92" i="41"/>
  <c r="AI92" i="41" s="1"/>
  <c r="Q98" i="41"/>
  <c r="T93" i="41"/>
  <c r="AH93" i="41" s="1"/>
  <c r="X93" i="41"/>
  <c r="AK73" i="41"/>
  <c r="AK56" i="41"/>
  <c r="AJ79" i="41"/>
  <c r="AJ86" i="41"/>
  <c r="AK28" i="41"/>
  <c r="AK48" i="41"/>
  <c r="AJ44" i="41"/>
  <c r="AJ60" i="41"/>
  <c r="AK80" i="41"/>
  <c r="AJ32" i="41"/>
  <c r="AJ36" i="41"/>
  <c r="AJ41" i="41"/>
  <c r="AJ67" i="41"/>
  <c r="AK74" i="41"/>
  <c r="AK61" i="41"/>
  <c r="AJ39" i="41"/>
  <c r="AJ62" i="41"/>
  <c r="AJ29" i="41"/>
  <c r="AK87" i="41"/>
  <c r="AK64" i="41"/>
  <c r="AJ56" i="41"/>
  <c r="AK35" i="41"/>
  <c r="AK45" i="41"/>
  <c r="AK62" i="41"/>
  <c r="AJ59" i="41"/>
  <c r="AK52" i="41"/>
  <c r="AK79" i="41"/>
  <c r="AJ42" i="41"/>
  <c r="AK71" i="41"/>
  <c r="AK81" i="41"/>
  <c r="AJ33" i="41"/>
  <c r="AJ73" i="41"/>
  <c r="AK41" i="41"/>
  <c r="AK37" i="41"/>
  <c r="AK33" i="41"/>
  <c r="AJ77" i="41"/>
  <c r="AJ87" i="41"/>
  <c r="AJ53" i="41"/>
  <c r="AK70" i="41"/>
  <c r="AK46" i="41"/>
  <c r="AJ75" i="41"/>
  <c r="AJ40" i="41"/>
  <c r="AJ27" i="41"/>
  <c r="AK78" i="41"/>
  <c r="AK29" i="41"/>
  <c r="AJ50" i="41"/>
  <c r="AK83" i="41"/>
  <c r="AK67" i="41"/>
  <c r="AJ84" i="41"/>
  <c r="AK75" i="41"/>
  <c r="AK60" i="41"/>
  <c r="AK31" i="41"/>
  <c r="AK38" i="41"/>
  <c r="AJ43" i="41"/>
  <c r="AK58" i="41"/>
  <c r="AK86" i="41"/>
  <c r="AK85" i="41"/>
  <c r="AJ55" i="41"/>
  <c r="AJ26" i="41"/>
  <c r="AK84" i="41"/>
  <c r="AK42" i="41"/>
  <c r="AK76" i="41"/>
  <c r="AJ69" i="41"/>
  <c r="AJ34" i="41"/>
  <c r="AJ61" i="41"/>
  <c r="AK54" i="41"/>
  <c r="AK68" i="41"/>
  <c r="AK77" i="41"/>
  <c r="AJ70" i="41"/>
  <c r="AK47" i="41"/>
  <c r="AK30" i="41"/>
  <c r="AK72" i="41"/>
  <c r="AJ63" i="41"/>
  <c r="AJ46" i="41"/>
  <c r="AJ45" i="41"/>
  <c r="AK69" i="41"/>
  <c r="AK53" i="41"/>
  <c r="AK49" i="41"/>
  <c r="AJ38" i="41"/>
  <c r="AK26" i="41"/>
  <c r="AK59" i="41"/>
  <c r="AJ37" i="41"/>
  <c r="AJ47" i="41"/>
  <c r="AK43" i="41"/>
  <c r="AK55" i="41"/>
  <c r="AK34" i="41"/>
  <c r="AK66" i="41"/>
  <c r="AK51" i="41"/>
  <c r="AK39" i="41"/>
  <c r="AJ51" i="41"/>
  <c r="R110" i="41" l="1"/>
  <c r="W110" i="41"/>
  <c r="U110" i="41"/>
  <c r="T116" i="41"/>
  <c r="AH116" i="41" s="1"/>
  <c r="B13" i="54"/>
  <c r="T13" i="54" s="1"/>
  <c r="Y115" i="41"/>
  <c r="D8" i="54"/>
  <c r="B8" i="54" s="1"/>
  <c r="S118" i="41"/>
  <c r="AI118" i="41" s="1"/>
  <c r="Z118" i="41"/>
  <c r="AL118" i="41" s="1"/>
  <c r="AK90" i="41"/>
  <c r="X115" i="41"/>
  <c r="Z110" i="41"/>
  <c r="AL110" i="41" s="1"/>
  <c r="R114" i="41"/>
  <c r="Y110" i="41"/>
  <c r="W115" i="41"/>
  <c r="U115" i="41"/>
  <c r="X109" i="41"/>
  <c r="AJ109" i="41" s="1"/>
  <c r="X117" i="41"/>
  <c r="R109" i="41"/>
  <c r="W117" i="41"/>
  <c r="T108" i="41"/>
  <c r="AH108" i="41" s="1"/>
  <c r="AK91" i="41"/>
  <c r="U113" i="41"/>
  <c r="T107" i="41"/>
  <c r="AH107" i="41" s="1"/>
  <c r="S110" i="41"/>
  <c r="AI110" i="41" s="1"/>
  <c r="R107" i="41"/>
  <c r="AK119" i="41"/>
  <c r="R118" i="41"/>
  <c r="T118" i="41"/>
  <c r="AH118" i="41" s="1"/>
  <c r="U118" i="41"/>
  <c r="V107" i="41"/>
  <c r="Z115" i="41"/>
  <c r="AL115" i="41" s="1"/>
  <c r="Q107" i="41"/>
  <c r="R115" i="41"/>
  <c r="Y114" i="41"/>
  <c r="AE107" i="41"/>
  <c r="Z107" i="41"/>
  <c r="AL107" i="41" s="1"/>
  <c r="Y118" i="41"/>
  <c r="X118" i="41"/>
  <c r="W107" i="41"/>
  <c r="V118" i="41"/>
  <c r="U107" i="41"/>
  <c r="Y107" i="41"/>
  <c r="Q113" i="41"/>
  <c r="W118" i="41"/>
  <c r="X107" i="41"/>
  <c r="Q114" i="41"/>
  <c r="P96" i="41"/>
  <c r="C112" i="41"/>
  <c r="P112" i="41" s="1"/>
  <c r="P99" i="41"/>
  <c r="C115" i="41"/>
  <c r="P115" i="41" s="1"/>
  <c r="V108" i="41"/>
  <c r="T111" i="41"/>
  <c r="AH111" i="41" s="1"/>
  <c r="S111" i="41"/>
  <c r="AI111" i="41" s="1"/>
  <c r="U111" i="41"/>
  <c r="F17" i="41"/>
  <c r="Q112" i="41"/>
  <c r="S116" i="41"/>
  <c r="AI116" i="41" s="1"/>
  <c r="X113" i="41"/>
  <c r="V114" i="41"/>
  <c r="F13" i="41"/>
  <c r="P97" i="41"/>
  <c r="C113" i="41"/>
  <c r="P113" i="41" s="1"/>
  <c r="U116" i="41"/>
  <c r="V106" i="41"/>
  <c r="AK106" i="41" s="1"/>
  <c r="H5" i="41"/>
  <c r="F5" i="41" s="1"/>
  <c r="C11" i="41"/>
  <c r="AD112" i="41"/>
  <c r="W112" i="41"/>
  <c r="Y111" i="41"/>
  <c r="V112" i="41"/>
  <c r="X114" i="41"/>
  <c r="Q116" i="41"/>
  <c r="Z113" i="41"/>
  <c r="AL113" i="41" s="1"/>
  <c r="S114" i="41"/>
  <c r="AI114" i="41" s="1"/>
  <c r="W108" i="41"/>
  <c r="U109" i="41"/>
  <c r="F16" i="41"/>
  <c r="S112" i="41"/>
  <c r="AI112" i="41" s="1"/>
  <c r="V110" i="41"/>
  <c r="P94" i="41"/>
  <c r="C110" i="41"/>
  <c r="P110" i="41" s="1"/>
  <c r="F10" i="41"/>
  <c r="D10" i="41" s="1"/>
  <c r="F15" i="41"/>
  <c r="Y112" i="41"/>
  <c r="U114" i="41"/>
  <c r="S109" i="41"/>
  <c r="AI109" i="41" s="1"/>
  <c r="V116" i="41"/>
  <c r="X110" i="41"/>
  <c r="AJ110" i="41" s="1"/>
  <c r="P103" i="41"/>
  <c r="C119" i="41"/>
  <c r="P119" i="41" s="1"/>
  <c r="P98" i="41"/>
  <c r="C114" i="41"/>
  <c r="P114" i="41" s="1"/>
  <c r="P91" i="41"/>
  <c r="C107" i="41"/>
  <c r="P107" i="41" s="1"/>
  <c r="V111" i="41"/>
  <c r="X111" i="41"/>
  <c r="R112" i="41"/>
  <c r="W114" i="41"/>
  <c r="Z112" i="41"/>
  <c r="AL112" i="41" s="1"/>
  <c r="U117" i="41"/>
  <c r="Z108" i="41"/>
  <c r="AL108" i="41" s="1"/>
  <c r="Z116" i="41"/>
  <c r="AL116" i="41" s="1"/>
  <c r="P101" i="41"/>
  <c r="C117" i="41"/>
  <c r="P117" i="41" s="1"/>
  <c r="AE106" i="41"/>
  <c r="F6" i="41"/>
  <c r="D6" i="41" s="1"/>
  <c r="S113" i="41"/>
  <c r="AI113" i="41" s="1"/>
  <c r="Z117" i="41"/>
  <c r="AL117" i="41" s="1"/>
  <c r="S117" i="41"/>
  <c r="AI117" i="41" s="1"/>
  <c r="C5" i="41"/>
  <c r="W106" i="41"/>
  <c r="AJ106" i="41" s="1"/>
  <c r="AD106" i="41"/>
  <c r="Y108" i="41"/>
  <c r="Y113" i="41"/>
  <c r="Q110" i="41"/>
  <c r="U108" i="41"/>
  <c r="P95" i="41"/>
  <c r="C111" i="41"/>
  <c r="P111" i="41" s="1"/>
  <c r="P102" i="41"/>
  <c r="C118" i="41"/>
  <c r="P118" i="41" s="1"/>
  <c r="P93" i="41"/>
  <c r="C109" i="41"/>
  <c r="P109" i="41" s="1"/>
  <c r="P100" i="41"/>
  <c r="C116" i="41"/>
  <c r="P116" i="41" s="1"/>
  <c r="V117" i="41"/>
  <c r="O109" i="41"/>
  <c r="Y109" i="41"/>
  <c r="Q109" i="41"/>
  <c r="F9" i="41"/>
  <c r="I5" i="41"/>
  <c r="T113" i="41"/>
  <c r="AH113" i="41" s="1"/>
  <c r="F11" i="41"/>
  <c r="R113" i="41"/>
  <c r="T115" i="41"/>
  <c r="AH115" i="41" s="1"/>
  <c r="Y116" i="41"/>
  <c r="X108" i="41"/>
  <c r="W111" i="41"/>
  <c r="T109" i="41"/>
  <c r="AH109" i="41" s="1"/>
  <c r="V115" i="41"/>
  <c r="F7" i="41"/>
  <c r="V109" i="41"/>
  <c r="S107" i="41"/>
  <c r="AI107" i="41" s="1"/>
  <c r="P92" i="41"/>
  <c r="C108" i="41"/>
  <c r="P108" i="41" s="1"/>
  <c r="P90" i="41"/>
  <c r="C106" i="41"/>
  <c r="P106" i="41" s="1"/>
  <c r="O112" i="41"/>
  <c r="X112" i="41"/>
  <c r="R111" i="41"/>
  <c r="F18" i="41"/>
  <c r="D18" i="41" s="1"/>
  <c r="S108" i="41"/>
  <c r="AI108" i="41" s="1"/>
  <c r="Q108" i="41"/>
  <c r="Z111" i="41"/>
  <c r="AL111" i="41" s="1"/>
  <c r="W113" i="41"/>
  <c r="X116" i="41"/>
  <c r="F8" i="41"/>
  <c r="V113" i="41"/>
  <c r="T114" i="41"/>
  <c r="AH114" i="41" s="1"/>
  <c r="Q115" i="41"/>
  <c r="R116" i="41"/>
  <c r="Q111" i="41"/>
  <c r="F12" i="41"/>
  <c r="O117" i="41"/>
  <c r="Y117" i="41"/>
  <c r="Q117" i="41"/>
  <c r="T112" i="41"/>
  <c r="AH112" i="41" s="1"/>
  <c r="Z114" i="41"/>
  <c r="AL114" i="41" s="1"/>
  <c r="F14" i="41"/>
  <c r="W116" i="41"/>
  <c r="R108" i="41"/>
  <c r="AE117" i="41"/>
  <c r="T117" i="41"/>
  <c r="AH117" i="41" s="1"/>
  <c r="S115" i="41"/>
  <c r="AI115" i="41" s="1"/>
  <c r="Z109" i="41"/>
  <c r="AL109" i="41" s="1"/>
  <c r="AJ91" i="41"/>
  <c r="B11" i="54"/>
  <c r="B7" i="54"/>
  <c r="T7" i="54" s="1"/>
  <c r="B10" i="54"/>
  <c r="T10" i="54" s="1"/>
  <c r="D6" i="54"/>
  <c r="B6" i="54" s="1"/>
  <c r="T6" i="54" s="1"/>
  <c r="B9" i="54"/>
  <c r="T9" i="54" s="1"/>
  <c r="C5" i="54"/>
  <c r="B5" i="54" s="1"/>
  <c r="D12" i="54"/>
  <c r="B12" i="54" s="1"/>
  <c r="T12" i="54" s="1"/>
  <c r="S100" i="54"/>
  <c r="S96" i="54"/>
  <c r="S94" i="54"/>
  <c r="T101" i="54"/>
  <c r="C93" i="54"/>
  <c r="R93" i="54" s="1"/>
  <c r="L16" i="56"/>
  <c r="M16" i="56"/>
  <c r="O16" i="56"/>
  <c r="P16" i="56"/>
  <c r="L30" i="56"/>
  <c r="M30" i="56"/>
  <c r="O30" i="56"/>
  <c r="P30" i="56"/>
  <c r="AJ97" i="41"/>
  <c r="AK97" i="41"/>
  <c r="AK102" i="41"/>
  <c r="AK94" i="41"/>
  <c r="AJ99" i="41"/>
  <c r="AJ102" i="41"/>
  <c r="AK99" i="41"/>
  <c r="AK100" i="41"/>
  <c r="AJ103" i="41"/>
  <c r="AJ100" i="41"/>
  <c r="AJ94" i="41"/>
  <c r="AK103" i="41"/>
  <c r="AJ96" i="41"/>
  <c r="AJ101" i="41"/>
  <c r="AJ92" i="41"/>
  <c r="AK98" i="41"/>
  <c r="AK96" i="41"/>
  <c r="AK101" i="41"/>
  <c r="AJ98" i="41"/>
  <c r="AK93" i="41"/>
  <c r="AK95" i="41"/>
  <c r="AK92" i="41"/>
  <c r="AJ93" i="41"/>
  <c r="AJ95" i="41"/>
  <c r="AJ114" i="41" l="1"/>
  <c r="AJ117" i="41"/>
  <c r="AJ115" i="41"/>
  <c r="AJ116" i="41"/>
  <c r="AK111" i="41"/>
  <c r="AJ107" i="41"/>
  <c r="AK107" i="41"/>
  <c r="AJ118" i="41"/>
  <c r="AK118" i="41"/>
  <c r="AK110" i="41"/>
  <c r="AK116" i="41"/>
  <c r="AK113" i="41"/>
  <c r="AK114" i="41"/>
  <c r="AK117" i="41"/>
  <c r="AJ112" i="41"/>
  <c r="D7" i="41"/>
  <c r="D5" i="41"/>
  <c r="B5" i="41" s="1"/>
  <c r="P5" i="41" s="1"/>
  <c r="AK112" i="41"/>
  <c r="D8" i="41"/>
  <c r="AK115" i="41"/>
  <c r="B6" i="41"/>
  <c r="AJ113" i="41"/>
  <c r="D9" i="41"/>
  <c r="D15" i="41"/>
  <c r="AJ108" i="41"/>
  <c r="D12" i="41"/>
  <c r="AK109" i="41"/>
  <c r="D13" i="41"/>
  <c r="D17" i="41"/>
  <c r="B18" i="41"/>
  <c r="N18" i="41" s="1"/>
  <c r="AJ111" i="41"/>
  <c r="D11" i="41"/>
  <c r="AK108" i="41"/>
  <c r="D14" i="41"/>
  <c r="B10" i="41"/>
  <c r="D16" i="41"/>
  <c r="T5" i="54"/>
  <c r="Q5" i="54"/>
  <c r="N11" i="54"/>
  <c r="T11" i="54"/>
  <c r="N8" i="54"/>
  <c r="T8" i="54"/>
  <c r="N9" i="54"/>
  <c r="N13" i="54"/>
  <c r="N10" i="54"/>
  <c r="L11" i="54"/>
  <c r="Q11" i="54"/>
  <c r="P11" i="54"/>
  <c r="R11" i="54"/>
  <c r="S11" i="54"/>
  <c r="M11" i="54"/>
  <c r="O11" i="54"/>
  <c r="L8" i="54"/>
  <c r="Q8" i="54"/>
  <c r="P8" i="54"/>
  <c r="R8" i="54"/>
  <c r="S8" i="54"/>
  <c r="M8" i="54"/>
  <c r="O8" i="54"/>
  <c r="N7" i="54"/>
  <c r="B3" i="36"/>
  <c r="F5" i="47"/>
  <c r="G5" i="47"/>
  <c r="H5" i="47"/>
  <c r="I5" i="47"/>
  <c r="F6" i="47"/>
  <c r="G6" i="47"/>
  <c r="H6" i="47"/>
  <c r="I6" i="47"/>
  <c r="F7" i="47"/>
  <c r="G7" i="47"/>
  <c r="H7" i="47"/>
  <c r="I7" i="47"/>
  <c r="F8" i="47"/>
  <c r="G8" i="47"/>
  <c r="H8" i="47"/>
  <c r="I8" i="47"/>
  <c r="F9" i="47"/>
  <c r="G9" i="47"/>
  <c r="H9" i="47"/>
  <c r="I9" i="47"/>
  <c r="F10" i="47"/>
  <c r="G10" i="47"/>
  <c r="H10" i="47"/>
  <c r="I10" i="47"/>
  <c r="F11" i="47"/>
  <c r="G11" i="47"/>
  <c r="H11" i="47"/>
  <c r="I11" i="47"/>
  <c r="F12" i="47"/>
  <c r="G12" i="47"/>
  <c r="H12" i="47"/>
  <c r="I12" i="47"/>
  <c r="F13" i="47"/>
  <c r="G13" i="47"/>
  <c r="H13" i="47"/>
  <c r="I13" i="47"/>
  <c r="F14" i="47"/>
  <c r="G14" i="47"/>
  <c r="H14" i="47"/>
  <c r="I14" i="47"/>
  <c r="F15" i="47"/>
  <c r="G15" i="47"/>
  <c r="H15" i="47"/>
  <c r="I15" i="47"/>
  <c r="F16" i="47"/>
  <c r="G16" i="47"/>
  <c r="H16" i="47"/>
  <c r="I16" i="47"/>
  <c r="G17" i="47"/>
  <c r="H17" i="47"/>
  <c r="I17" i="47"/>
  <c r="F17" i="47"/>
  <c r="E17" i="47"/>
  <c r="E16" i="47"/>
  <c r="E15" i="47"/>
  <c r="E14" i="47"/>
  <c r="E13" i="47"/>
  <c r="E12" i="47"/>
  <c r="E11" i="47"/>
  <c r="E10" i="47"/>
  <c r="E9" i="47"/>
  <c r="E8" i="47"/>
  <c r="E7" i="47"/>
  <c r="E6" i="47"/>
  <c r="E5" i="47"/>
  <c r="E5" i="46"/>
  <c r="G5" i="46"/>
  <c r="H5" i="46"/>
  <c r="I5" i="46"/>
  <c r="E6" i="46"/>
  <c r="G6" i="46"/>
  <c r="H6" i="46"/>
  <c r="I6" i="46"/>
  <c r="E7" i="46"/>
  <c r="G7" i="46"/>
  <c r="H7" i="46"/>
  <c r="I7" i="46"/>
  <c r="E8" i="46"/>
  <c r="G8" i="46"/>
  <c r="H8" i="46"/>
  <c r="I8" i="46"/>
  <c r="E9" i="46"/>
  <c r="G9" i="46"/>
  <c r="H9" i="46"/>
  <c r="I9" i="46"/>
  <c r="E10" i="46"/>
  <c r="G10" i="46"/>
  <c r="H10" i="46"/>
  <c r="I10" i="46"/>
  <c r="E11" i="46"/>
  <c r="G11" i="46"/>
  <c r="H11" i="46"/>
  <c r="I11" i="46"/>
  <c r="E12" i="46"/>
  <c r="G12" i="46"/>
  <c r="H12" i="46"/>
  <c r="I12" i="46"/>
  <c r="E13" i="46"/>
  <c r="F13" i="46"/>
  <c r="G13" i="46"/>
  <c r="H13" i="46"/>
  <c r="I13" i="46"/>
  <c r="E14" i="46"/>
  <c r="F14" i="46"/>
  <c r="G14" i="46"/>
  <c r="H14" i="46"/>
  <c r="I14" i="46"/>
  <c r="E15" i="46"/>
  <c r="F15" i="46"/>
  <c r="G15" i="46"/>
  <c r="H15" i="46"/>
  <c r="I15" i="46"/>
  <c r="E16" i="46"/>
  <c r="F16" i="46"/>
  <c r="G16" i="46"/>
  <c r="H16" i="46"/>
  <c r="I16" i="46"/>
  <c r="F17" i="46"/>
  <c r="G17" i="46"/>
  <c r="H17" i="46"/>
  <c r="I17" i="46"/>
  <c r="E17" i="46"/>
  <c r="E15" i="45"/>
  <c r="F15" i="45"/>
  <c r="G15" i="45"/>
  <c r="H15" i="45"/>
  <c r="I15" i="45"/>
  <c r="E16" i="45"/>
  <c r="F16" i="45"/>
  <c r="G16" i="45"/>
  <c r="H16" i="45"/>
  <c r="I16" i="45"/>
  <c r="E17" i="45"/>
  <c r="F17" i="45"/>
  <c r="G17" i="45"/>
  <c r="H17" i="45"/>
  <c r="I17" i="45"/>
  <c r="E18" i="45"/>
  <c r="F18" i="45"/>
  <c r="G18" i="45"/>
  <c r="H18" i="45"/>
  <c r="I18" i="45"/>
  <c r="E19" i="45"/>
  <c r="F19" i="45"/>
  <c r="G19" i="45"/>
  <c r="H19" i="45"/>
  <c r="I19" i="45"/>
  <c r="E20" i="45"/>
  <c r="F20" i="45"/>
  <c r="G20" i="45"/>
  <c r="H20" i="45"/>
  <c r="I20" i="45"/>
  <c r="E21" i="45"/>
  <c r="F21" i="45"/>
  <c r="G21" i="45"/>
  <c r="H21" i="45"/>
  <c r="I21" i="45"/>
  <c r="E22" i="45"/>
  <c r="F22" i="45"/>
  <c r="G22" i="45"/>
  <c r="H22" i="45"/>
  <c r="I22" i="45"/>
  <c r="E23" i="45"/>
  <c r="F23" i="45"/>
  <c r="G23" i="45"/>
  <c r="H23" i="45"/>
  <c r="I23" i="45"/>
  <c r="E24" i="45"/>
  <c r="F24" i="45"/>
  <c r="G24" i="45"/>
  <c r="H24" i="45"/>
  <c r="I24" i="45"/>
  <c r="E25" i="45"/>
  <c r="F25" i="45"/>
  <c r="G25" i="45"/>
  <c r="H25" i="45"/>
  <c r="I25" i="45"/>
  <c r="E26" i="45"/>
  <c r="F26" i="45"/>
  <c r="G26" i="45"/>
  <c r="H26" i="45"/>
  <c r="I26" i="45"/>
  <c r="F27" i="45"/>
  <c r="G27" i="45"/>
  <c r="H27" i="45"/>
  <c r="I27" i="45"/>
  <c r="E27" i="45"/>
  <c r="E15" i="44"/>
  <c r="F15" i="44"/>
  <c r="G15" i="44"/>
  <c r="H15" i="44"/>
  <c r="I15" i="44"/>
  <c r="F16" i="44"/>
  <c r="G16" i="44"/>
  <c r="H16" i="44"/>
  <c r="I16" i="44"/>
  <c r="F17" i="44"/>
  <c r="G17" i="44"/>
  <c r="H17" i="44"/>
  <c r="I17" i="44"/>
  <c r="F18" i="44"/>
  <c r="G18" i="44"/>
  <c r="H18" i="44"/>
  <c r="I18" i="44"/>
  <c r="F19" i="44"/>
  <c r="G19" i="44"/>
  <c r="H19" i="44"/>
  <c r="I19" i="44"/>
  <c r="F20" i="44"/>
  <c r="G20" i="44"/>
  <c r="H20" i="44"/>
  <c r="I20" i="44"/>
  <c r="F21" i="44"/>
  <c r="G21" i="44"/>
  <c r="H21" i="44"/>
  <c r="I21" i="44"/>
  <c r="F22" i="44"/>
  <c r="G22" i="44"/>
  <c r="H22" i="44"/>
  <c r="I22" i="44"/>
  <c r="F23" i="44"/>
  <c r="G23" i="44"/>
  <c r="H23" i="44"/>
  <c r="I23" i="44"/>
  <c r="F24" i="44"/>
  <c r="G24" i="44"/>
  <c r="H24" i="44"/>
  <c r="I24" i="44"/>
  <c r="F25" i="44"/>
  <c r="G25" i="44"/>
  <c r="H25" i="44"/>
  <c r="I25" i="44"/>
  <c r="F26" i="44"/>
  <c r="G26" i="44"/>
  <c r="H26" i="44"/>
  <c r="I26" i="44"/>
  <c r="F27" i="44"/>
  <c r="G27" i="44"/>
  <c r="H27" i="44"/>
  <c r="I27" i="44"/>
  <c r="E15" i="43"/>
  <c r="F15" i="43"/>
  <c r="G15" i="43"/>
  <c r="H15" i="43"/>
  <c r="I15" i="43"/>
  <c r="E16" i="43"/>
  <c r="F16" i="43"/>
  <c r="G16" i="43"/>
  <c r="H16" i="43"/>
  <c r="I16" i="43"/>
  <c r="E17" i="43"/>
  <c r="F17" i="43"/>
  <c r="G17" i="43"/>
  <c r="H17" i="43"/>
  <c r="I17" i="43"/>
  <c r="E18" i="43"/>
  <c r="F18" i="43"/>
  <c r="G18" i="43"/>
  <c r="H18" i="43"/>
  <c r="I18" i="43"/>
  <c r="E19" i="43"/>
  <c r="F19" i="43"/>
  <c r="G19" i="43"/>
  <c r="H19" i="43"/>
  <c r="I19" i="43"/>
  <c r="E20" i="43"/>
  <c r="F20" i="43"/>
  <c r="G20" i="43"/>
  <c r="H20" i="43"/>
  <c r="I20" i="43"/>
  <c r="E21" i="43"/>
  <c r="F21" i="43"/>
  <c r="G21" i="43"/>
  <c r="H21" i="43"/>
  <c r="I21" i="43"/>
  <c r="E22" i="43"/>
  <c r="F22" i="43"/>
  <c r="G22" i="43"/>
  <c r="H22" i="43"/>
  <c r="I22" i="43"/>
  <c r="E23" i="43"/>
  <c r="F23" i="43"/>
  <c r="G23" i="43"/>
  <c r="H23" i="43"/>
  <c r="I23" i="43"/>
  <c r="E24" i="43"/>
  <c r="F24" i="43"/>
  <c r="G24" i="43"/>
  <c r="H24" i="43"/>
  <c r="I24" i="43"/>
  <c r="E25" i="43"/>
  <c r="F25" i="43"/>
  <c r="G25" i="43"/>
  <c r="H25" i="43"/>
  <c r="I25" i="43"/>
  <c r="E26" i="43"/>
  <c r="F26" i="43"/>
  <c r="G26" i="43"/>
  <c r="H26" i="43"/>
  <c r="I26" i="43"/>
  <c r="F27" i="43"/>
  <c r="G27" i="43"/>
  <c r="H27" i="43"/>
  <c r="I27" i="43"/>
  <c r="E27" i="43"/>
  <c r="E15" i="40"/>
  <c r="F15" i="40"/>
  <c r="G15" i="40"/>
  <c r="H15" i="40"/>
  <c r="I15" i="40"/>
  <c r="E16" i="40"/>
  <c r="F16" i="40"/>
  <c r="G16" i="40"/>
  <c r="H16" i="40"/>
  <c r="I16" i="40"/>
  <c r="E17" i="40"/>
  <c r="F17" i="40"/>
  <c r="G17" i="40"/>
  <c r="H17" i="40"/>
  <c r="I17" i="40"/>
  <c r="E18" i="40"/>
  <c r="F18" i="40"/>
  <c r="G18" i="40"/>
  <c r="H18" i="40"/>
  <c r="I18" i="40"/>
  <c r="E19" i="40"/>
  <c r="F19" i="40"/>
  <c r="G19" i="40"/>
  <c r="H19" i="40"/>
  <c r="I19" i="40"/>
  <c r="E20" i="40"/>
  <c r="F20" i="40"/>
  <c r="G20" i="40"/>
  <c r="H20" i="40"/>
  <c r="I20" i="40"/>
  <c r="E21" i="40"/>
  <c r="F21" i="40"/>
  <c r="G21" i="40"/>
  <c r="H21" i="40"/>
  <c r="I21" i="40"/>
  <c r="E22" i="40"/>
  <c r="F22" i="40"/>
  <c r="G22" i="40"/>
  <c r="H22" i="40"/>
  <c r="I22" i="40"/>
  <c r="E23" i="40"/>
  <c r="F23" i="40"/>
  <c r="G23" i="40"/>
  <c r="H23" i="40"/>
  <c r="I23" i="40"/>
  <c r="E24" i="40"/>
  <c r="F24" i="40"/>
  <c r="G24" i="40"/>
  <c r="H24" i="40"/>
  <c r="I24" i="40"/>
  <c r="E25" i="40"/>
  <c r="F25" i="40"/>
  <c r="G25" i="40"/>
  <c r="H25" i="40"/>
  <c r="I25" i="40"/>
  <c r="E26" i="40"/>
  <c r="F26" i="40"/>
  <c r="G26" i="40"/>
  <c r="H26" i="40"/>
  <c r="I26" i="40"/>
  <c r="F27" i="40"/>
  <c r="G27" i="40"/>
  <c r="H27" i="40"/>
  <c r="I27" i="40"/>
  <c r="E27" i="40"/>
  <c r="E15" i="38"/>
  <c r="E16" i="38"/>
  <c r="E17" i="38"/>
  <c r="E18" i="38"/>
  <c r="E19" i="38"/>
  <c r="E20" i="38"/>
  <c r="E21" i="38"/>
  <c r="E22" i="38"/>
  <c r="E23" i="38"/>
  <c r="E24" i="38"/>
  <c r="E25" i="38"/>
  <c r="E26" i="38"/>
  <c r="F15" i="38"/>
  <c r="G15" i="38"/>
  <c r="H15" i="38"/>
  <c r="I15" i="38"/>
  <c r="F16" i="38"/>
  <c r="G16" i="38"/>
  <c r="H16" i="38"/>
  <c r="I16" i="38"/>
  <c r="F17" i="38"/>
  <c r="G17" i="38"/>
  <c r="H17" i="38"/>
  <c r="I17" i="38"/>
  <c r="F18" i="38"/>
  <c r="G18" i="38"/>
  <c r="H18" i="38"/>
  <c r="I18" i="38"/>
  <c r="F19" i="38"/>
  <c r="G19" i="38"/>
  <c r="H19" i="38"/>
  <c r="I19" i="38"/>
  <c r="F20" i="38"/>
  <c r="G20" i="38"/>
  <c r="H20" i="38"/>
  <c r="I20" i="38"/>
  <c r="F21" i="38"/>
  <c r="G21" i="38"/>
  <c r="H21" i="38"/>
  <c r="I21" i="38"/>
  <c r="F22" i="38"/>
  <c r="G22" i="38"/>
  <c r="H22" i="38"/>
  <c r="I22" i="38"/>
  <c r="F23" i="38"/>
  <c r="G23" i="38"/>
  <c r="H23" i="38"/>
  <c r="I23" i="38"/>
  <c r="F24" i="38"/>
  <c r="G24" i="38"/>
  <c r="H24" i="38"/>
  <c r="I24" i="38"/>
  <c r="F25" i="38"/>
  <c r="G25" i="38"/>
  <c r="H25" i="38"/>
  <c r="I25" i="38"/>
  <c r="F26" i="38"/>
  <c r="G26" i="38"/>
  <c r="H26" i="38"/>
  <c r="I26" i="38"/>
  <c r="F27" i="38"/>
  <c r="G27" i="38"/>
  <c r="H27" i="38"/>
  <c r="I27" i="38"/>
  <c r="E27" i="38"/>
  <c r="F5" i="37"/>
  <c r="F6" i="37"/>
  <c r="F7" i="37"/>
  <c r="F8" i="37"/>
  <c r="F9" i="37"/>
  <c r="F10" i="37"/>
  <c r="F11" i="37"/>
  <c r="F12" i="37"/>
  <c r="F13" i="37"/>
  <c r="F14" i="37"/>
  <c r="F15" i="37"/>
  <c r="F16" i="37"/>
  <c r="G5" i="37"/>
  <c r="G6" i="37"/>
  <c r="G7" i="37"/>
  <c r="G8" i="37"/>
  <c r="G9" i="37"/>
  <c r="G10" i="37"/>
  <c r="G11" i="37"/>
  <c r="G12" i="37"/>
  <c r="G13" i="37"/>
  <c r="G14" i="37"/>
  <c r="G15" i="37"/>
  <c r="G16" i="37"/>
  <c r="H5" i="37"/>
  <c r="H6" i="37"/>
  <c r="H7" i="37"/>
  <c r="H8" i="37"/>
  <c r="H9" i="37"/>
  <c r="H10" i="37"/>
  <c r="H11" i="37"/>
  <c r="H12" i="37"/>
  <c r="H13" i="37"/>
  <c r="H14" i="37"/>
  <c r="H15" i="37"/>
  <c r="H16" i="37"/>
  <c r="I5" i="37"/>
  <c r="I6" i="37"/>
  <c r="I7" i="37"/>
  <c r="I8" i="37"/>
  <c r="I9" i="37"/>
  <c r="I10" i="37"/>
  <c r="I11" i="37"/>
  <c r="I12" i="37"/>
  <c r="I13" i="37"/>
  <c r="I14" i="37"/>
  <c r="I15" i="37"/>
  <c r="I16" i="37"/>
  <c r="F17" i="37"/>
  <c r="G17" i="37"/>
  <c r="H17" i="37"/>
  <c r="I17" i="37"/>
  <c r="E13" i="33"/>
  <c r="F13" i="33"/>
  <c r="G13" i="33"/>
  <c r="H13" i="33"/>
  <c r="I13" i="33"/>
  <c r="E14" i="33"/>
  <c r="F14" i="33"/>
  <c r="G14" i="33"/>
  <c r="H14" i="33"/>
  <c r="I14" i="33"/>
  <c r="E15" i="33"/>
  <c r="F15" i="33"/>
  <c r="G15" i="33"/>
  <c r="H15" i="33"/>
  <c r="I15" i="33"/>
  <c r="E16" i="33"/>
  <c r="F16" i="33"/>
  <c r="G16" i="33"/>
  <c r="H16" i="33"/>
  <c r="I16" i="33"/>
  <c r="F17" i="33"/>
  <c r="G17" i="33"/>
  <c r="H17" i="33"/>
  <c r="I17" i="33"/>
  <c r="E17" i="33"/>
  <c r="X73" i="34"/>
  <c r="W73" i="34"/>
  <c r="Q73" i="34"/>
  <c r="P73" i="34"/>
  <c r="O73" i="34"/>
  <c r="N73" i="34"/>
  <c r="AD72" i="34"/>
  <c r="AC72" i="34"/>
  <c r="AB72" i="34"/>
  <c r="Z72" i="34"/>
  <c r="X72" i="34"/>
  <c r="AJ72" i="34" s="1"/>
  <c r="W72" i="34"/>
  <c r="AI72" i="34" s="1"/>
  <c r="Q72" i="34"/>
  <c r="AH72" i="34" s="1"/>
  <c r="P72" i="34"/>
  <c r="AF72" i="34" s="1"/>
  <c r="O72" i="34"/>
  <c r="N72" i="34"/>
  <c r="AD71" i="34"/>
  <c r="AC71" i="34"/>
  <c r="AB71" i="34"/>
  <c r="Z71" i="34"/>
  <c r="X71" i="34"/>
  <c r="AJ71" i="34" s="1"/>
  <c r="W71" i="34"/>
  <c r="AI71" i="34" s="1"/>
  <c r="Q71" i="34"/>
  <c r="AH71" i="34" s="1"/>
  <c r="P71" i="34"/>
  <c r="AF71" i="34" s="1"/>
  <c r="O71" i="34"/>
  <c r="N71" i="34"/>
  <c r="AB70" i="34"/>
  <c r="AB69" i="34"/>
  <c r="Z69" i="34"/>
  <c r="N69" i="34"/>
  <c r="AD68" i="34"/>
  <c r="AB68" i="34"/>
  <c r="Z68" i="34"/>
  <c r="N68" i="34"/>
  <c r="AD67" i="34"/>
  <c r="AB67" i="34"/>
  <c r="Z67" i="34"/>
  <c r="AB66" i="34"/>
  <c r="Z66" i="34"/>
  <c r="AB65" i="34"/>
  <c r="N65" i="34"/>
  <c r="AD64" i="34"/>
  <c r="AB64" i="34"/>
  <c r="Z64" i="34"/>
  <c r="N64" i="34"/>
  <c r="AD63" i="34"/>
  <c r="AB63" i="34"/>
  <c r="Z63" i="34"/>
  <c r="AB62" i="34"/>
  <c r="Z62" i="34"/>
  <c r="AB61" i="34"/>
  <c r="N61" i="34"/>
  <c r="AD60" i="34"/>
  <c r="AB60" i="34"/>
  <c r="Z60" i="34"/>
  <c r="N60" i="34"/>
  <c r="AD59" i="34"/>
  <c r="AB59" i="34"/>
  <c r="Z59" i="34"/>
  <c r="AD58" i="34"/>
  <c r="AB58" i="34"/>
  <c r="Z58" i="34"/>
  <c r="N57" i="34"/>
  <c r="AB56" i="34"/>
  <c r="Z56" i="34"/>
  <c r="N56" i="34"/>
  <c r="AD55" i="34"/>
  <c r="Z55" i="34"/>
  <c r="AD54" i="34"/>
  <c r="AB54" i="34"/>
  <c r="Z54" i="34"/>
  <c r="AB53" i="34"/>
  <c r="AB52" i="34"/>
  <c r="Z52" i="34"/>
  <c r="N52" i="34"/>
  <c r="AD50" i="34"/>
  <c r="AB50" i="34"/>
  <c r="AB49" i="34"/>
  <c r="N49" i="34"/>
  <c r="AD48" i="34"/>
  <c r="AB48" i="34"/>
  <c r="Z48" i="34"/>
  <c r="N48" i="34"/>
  <c r="AB47" i="34"/>
  <c r="AD46" i="34"/>
  <c r="AB46" i="34"/>
  <c r="Z46" i="34"/>
  <c r="AB45" i="34"/>
  <c r="AB44" i="34"/>
  <c r="Z44" i="34"/>
  <c r="AB43" i="34"/>
  <c r="AD42" i="34"/>
  <c r="AB42" i="34"/>
  <c r="Z42" i="34"/>
  <c r="AB41" i="34"/>
  <c r="AD40" i="34"/>
  <c r="AB40" i="34"/>
  <c r="AB39" i="34"/>
  <c r="AD38" i="34"/>
  <c r="AB38" i="34"/>
  <c r="Z38" i="34"/>
  <c r="AB37" i="34"/>
  <c r="Z37" i="34"/>
  <c r="AB36" i="34"/>
  <c r="Z36" i="34"/>
  <c r="AD35" i="34"/>
  <c r="AB35" i="34"/>
  <c r="Z35" i="34"/>
  <c r="N35" i="34"/>
  <c r="AD34" i="34"/>
  <c r="AB34" i="34"/>
  <c r="AD33" i="34"/>
  <c r="AB33" i="34"/>
  <c r="Z33" i="34"/>
  <c r="AB32" i="34"/>
  <c r="Z32" i="34"/>
  <c r="AD31" i="34"/>
  <c r="AB31" i="34"/>
  <c r="Z31" i="34"/>
  <c r="N31" i="34"/>
  <c r="AD30" i="34"/>
  <c r="AB30" i="34"/>
  <c r="Z30" i="34"/>
  <c r="N30" i="34"/>
  <c r="AD29" i="34"/>
  <c r="AB29" i="34"/>
  <c r="Z29" i="34"/>
  <c r="N29" i="34"/>
  <c r="AD28" i="34"/>
  <c r="Z28" i="34"/>
  <c r="AD27" i="34"/>
  <c r="AB27" i="34"/>
  <c r="Z27" i="34"/>
  <c r="N27" i="34"/>
  <c r="AD26" i="34"/>
  <c r="AB26" i="34"/>
  <c r="Z26" i="34"/>
  <c r="N26" i="34"/>
  <c r="AD25" i="34"/>
  <c r="Z25" i="34"/>
  <c r="N25" i="34"/>
  <c r="N10" i="41" l="1"/>
  <c r="P6" i="41"/>
  <c r="N6" i="41"/>
  <c r="M10" i="41"/>
  <c r="S10" i="41"/>
  <c r="O10" i="41"/>
  <c r="L10" i="41"/>
  <c r="T10" i="41"/>
  <c r="R10" i="41"/>
  <c r="Q10" i="41"/>
  <c r="P18" i="41"/>
  <c r="B14" i="41"/>
  <c r="B9" i="41"/>
  <c r="L18" i="41"/>
  <c r="S18" i="41"/>
  <c r="T18" i="41"/>
  <c r="Q18" i="41"/>
  <c r="R18" i="41"/>
  <c r="M18" i="41"/>
  <c r="O18" i="41"/>
  <c r="O5" i="41"/>
  <c r="T5" i="41"/>
  <c r="M5" i="41"/>
  <c r="Q5" i="41"/>
  <c r="L5" i="41"/>
  <c r="B12" i="41"/>
  <c r="S5" i="41"/>
  <c r="B17" i="41"/>
  <c r="N17" i="41" s="1"/>
  <c r="R5" i="41"/>
  <c r="O6" i="41"/>
  <c r="Q6" i="41"/>
  <c r="S6" i="41"/>
  <c r="R6" i="41"/>
  <c r="T6" i="41"/>
  <c r="L6" i="41"/>
  <c r="M6" i="41"/>
  <c r="N5" i="41"/>
  <c r="P10" i="41"/>
  <c r="B16" i="41"/>
  <c r="B13" i="41"/>
  <c r="B7" i="41"/>
  <c r="B11" i="41"/>
  <c r="B15" i="41"/>
  <c r="B8" i="41"/>
  <c r="D15" i="44"/>
  <c r="B15" i="44" s="1"/>
  <c r="L15" i="44" s="1"/>
  <c r="N5" i="54"/>
  <c r="L10" i="54"/>
  <c r="Q10" i="54"/>
  <c r="R10" i="54"/>
  <c r="O10" i="54"/>
  <c r="S10" i="54"/>
  <c r="M10" i="54"/>
  <c r="P10" i="54"/>
  <c r="L13" i="54"/>
  <c r="Q13" i="54"/>
  <c r="S13" i="54"/>
  <c r="O13" i="54"/>
  <c r="R13" i="54"/>
  <c r="M13" i="54"/>
  <c r="P13" i="54"/>
  <c r="N12" i="54"/>
  <c r="L7" i="54"/>
  <c r="Q7" i="54"/>
  <c r="S7" i="54"/>
  <c r="O7" i="54"/>
  <c r="R7" i="54"/>
  <c r="M7" i="54"/>
  <c r="P7" i="54"/>
  <c r="N6" i="54"/>
  <c r="L9" i="54"/>
  <c r="S9" i="54"/>
  <c r="O9" i="54"/>
  <c r="R9" i="54"/>
  <c r="Q9" i="54"/>
  <c r="P9" i="54"/>
  <c r="M9" i="54"/>
  <c r="E5" i="37"/>
  <c r="C5" i="37"/>
  <c r="D26" i="44"/>
  <c r="B26" i="44" s="1"/>
  <c r="D25" i="44"/>
  <c r="B25" i="44" s="1"/>
  <c r="D24" i="44"/>
  <c r="B24" i="44" s="1"/>
  <c r="D23" i="44"/>
  <c r="B23" i="44" s="1"/>
  <c r="D22" i="44"/>
  <c r="B22" i="44" s="1"/>
  <c r="D21" i="44"/>
  <c r="B21" i="44" s="1"/>
  <c r="D20" i="44"/>
  <c r="B20" i="44" s="1"/>
  <c r="D19" i="44"/>
  <c r="B19" i="44" s="1"/>
  <c r="D18" i="44"/>
  <c r="B18" i="44" s="1"/>
  <c r="D17" i="44"/>
  <c r="B17" i="44" s="1"/>
  <c r="D16" i="44"/>
  <c r="B16" i="44" s="1"/>
  <c r="D17" i="37"/>
  <c r="D15" i="37"/>
  <c r="D7" i="37"/>
  <c r="D14" i="37"/>
  <c r="D6" i="37"/>
  <c r="D13" i="37"/>
  <c r="D12" i="37"/>
  <c r="D11" i="37"/>
  <c r="D10" i="37"/>
  <c r="D9" i="37"/>
  <c r="D16" i="37"/>
  <c r="D8" i="37"/>
  <c r="D16" i="33"/>
  <c r="D13" i="33"/>
  <c r="D14" i="33"/>
  <c r="D17" i="33"/>
  <c r="D15" i="33"/>
  <c r="D6" i="47"/>
  <c r="B6" i="47" s="1"/>
  <c r="L6" i="47" s="1"/>
  <c r="D10" i="47"/>
  <c r="B10" i="47" s="1"/>
  <c r="L10" i="47" s="1"/>
  <c r="D14" i="47"/>
  <c r="B14" i="47" s="1"/>
  <c r="L14" i="47" s="1"/>
  <c r="D5" i="47"/>
  <c r="B5" i="47" s="1"/>
  <c r="L5" i="47" s="1"/>
  <c r="D9" i="47"/>
  <c r="B9" i="47" s="1"/>
  <c r="L9" i="47" s="1"/>
  <c r="D13" i="47"/>
  <c r="B13" i="47" s="1"/>
  <c r="L13" i="47" s="1"/>
  <c r="D17" i="47"/>
  <c r="B17" i="47" s="1"/>
  <c r="L17" i="47" s="1"/>
  <c r="D8" i="47"/>
  <c r="B8" i="47" s="1"/>
  <c r="L8" i="47" s="1"/>
  <c r="D12" i="47"/>
  <c r="B12" i="47" s="1"/>
  <c r="L12" i="47" s="1"/>
  <c r="D16" i="47"/>
  <c r="B16" i="47" s="1"/>
  <c r="L16" i="47" s="1"/>
  <c r="D7" i="47"/>
  <c r="B7" i="47" s="1"/>
  <c r="L7" i="47" s="1"/>
  <c r="D11" i="47"/>
  <c r="B11" i="47" s="1"/>
  <c r="L11" i="47" s="1"/>
  <c r="D15" i="47"/>
  <c r="B15" i="47" s="1"/>
  <c r="L15" i="47" s="1"/>
  <c r="D6" i="46"/>
  <c r="B6" i="46" s="1"/>
  <c r="D10" i="46"/>
  <c r="B10" i="46" s="1"/>
  <c r="D14" i="46"/>
  <c r="B14" i="46" s="1"/>
  <c r="L14" i="46" s="1"/>
  <c r="D5" i="46"/>
  <c r="B5" i="46" s="1"/>
  <c r="D9" i="46"/>
  <c r="B9" i="46" s="1"/>
  <c r="D13" i="46"/>
  <c r="B13" i="46" s="1"/>
  <c r="L13" i="46" s="1"/>
  <c r="D17" i="46"/>
  <c r="B17" i="46" s="1"/>
  <c r="L17" i="46" s="1"/>
  <c r="D8" i="46"/>
  <c r="B8" i="46" s="1"/>
  <c r="D12" i="46"/>
  <c r="B12" i="46" s="1"/>
  <c r="D16" i="46"/>
  <c r="B16" i="46" s="1"/>
  <c r="L16" i="46" s="1"/>
  <c r="D7" i="46"/>
  <c r="B7" i="46" s="1"/>
  <c r="D11" i="46"/>
  <c r="B11" i="46" s="1"/>
  <c r="D15" i="46"/>
  <c r="B15" i="46" s="1"/>
  <c r="L15" i="46" s="1"/>
  <c r="D16" i="45"/>
  <c r="B16" i="45" s="1"/>
  <c r="L16" i="45" s="1"/>
  <c r="D20" i="45"/>
  <c r="B20" i="45" s="1"/>
  <c r="L20" i="45" s="1"/>
  <c r="D24" i="45"/>
  <c r="B24" i="45" s="1"/>
  <c r="L24" i="45" s="1"/>
  <c r="D15" i="45"/>
  <c r="B15" i="45" s="1"/>
  <c r="L15" i="45" s="1"/>
  <c r="D19" i="45"/>
  <c r="B19" i="45" s="1"/>
  <c r="L19" i="45" s="1"/>
  <c r="D23" i="45"/>
  <c r="B23" i="45" s="1"/>
  <c r="L23" i="45" s="1"/>
  <c r="D27" i="45"/>
  <c r="B27" i="45" s="1"/>
  <c r="L27" i="45" s="1"/>
  <c r="D18" i="45"/>
  <c r="B18" i="45" s="1"/>
  <c r="L18" i="45" s="1"/>
  <c r="D22" i="45"/>
  <c r="B22" i="45" s="1"/>
  <c r="L22" i="45" s="1"/>
  <c r="D26" i="45"/>
  <c r="B26" i="45" s="1"/>
  <c r="L26" i="45" s="1"/>
  <c r="D17" i="45"/>
  <c r="B17" i="45" s="1"/>
  <c r="L17" i="45" s="1"/>
  <c r="D21" i="45"/>
  <c r="B21" i="45" s="1"/>
  <c r="L21" i="45" s="1"/>
  <c r="D25" i="45"/>
  <c r="B25" i="45" s="1"/>
  <c r="L25" i="45" s="1"/>
  <c r="L8" i="44"/>
  <c r="L12" i="44"/>
  <c r="L7" i="44"/>
  <c r="L11" i="44"/>
  <c r="D27" i="44"/>
  <c r="B27" i="44" s="1"/>
  <c r="L27" i="44" s="1"/>
  <c r="L6" i="44"/>
  <c r="L10" i="44"/>
  <c r="L14" i="44"/>
  <c r="L5" i="44"/>
  <c r="L9" i="44"/>
  <c r="L13" i="44"/>
  <c r="D16" i="43"/>
  <c r="B16" i="43" s="1"/>
  <c r="L16" i="43" s="1"/>
  <c r="D20" i="43"/>
  <c r="B20" i="43" s="1"/>
  <c r="L20" i="43" s="1"/>
  <c r="D24" i="43"/>
  <c r="B24" i="43" s="1"/>
  <c r="L24" i="43" s="1"/>
  <c r="D15" i="43"/>
  <c r="B15" i="43" s="1"/>
  <c r="L15" i="43" s="1"/>
  <c r="D19" i="43"/>
  <c r="B19" i="43" s="1"/>
  <c r="L19" i="43" s="1"/>
  <c r="D23" i="43"/>
  <c r="B23" i="43" s="1"/>
  <c r="L23" i="43" s="1"/>
  <c r="D27" i="43"/>
  <c r="B27" i="43" s="1"/>
  <c r="L27" i="43" s="1"/>
  <c r="D18" i="43"/>
  <c r="B18" i="43" s="1"/>
  <c r="L18" i="43" s="1"/>
  <c r="D22" i="43"/>
  <c r="B22" i="43" s="1"/>
  <c r="L22" i="43" s="1"/>
  <c r="D26" i="43"/>
  <c r="B26" i="43" s="1"/>
  <c r="L26" i="43" s="1"/>
  <c r="D17" i="43"/>
  <c r="B17" i="43" s="1"/>
  <c r="L17" i="43" s="1"/>
  <c r="D21" i="43"/>
  <c r="B21" i="43" s="1"/>
  <c r="L21" i="43" s="1"/>
  <c r="D25" i="43"/>
  <c r="B25" i="43" s="1"/>
  <c r="L25" i="43" s="1"/>
  <c r="D16" i="40"/>
  <c r="B16" i="40" s="1"/>
  <c r="L16" i="40" s="1"/>
  <c r="D20" i="40"/>
  <c r="B20" i="40" s="1"/>
  <c r="L20" i="40" s="1"/>
  <c r="D24" i="40"/>
  <c r="B24" i="40" s="1"/>
  <c r="L24" i="40" s="1"/>
  <c r="D15" i="40"/>
  <c r="B15" i="40" s="1"/>
  <c r="L15" i="40" s="1"/>
  <c r="D19" i="40"/>
  <c r="B19" i="40" s="1"/>
  <c r="L19" i="40" s="1"/>
  <c r="D23" i="40"/>
  <c r="B23" i="40" s="1"/>
  <c r="L23" i="40" s="1"/>
  <c r="D27" i="40"/>
  <c r="B27" i="40" s="1"/>
  <c r="L27" i="40" s="1"/>
  <c r="D18" i="40"/>
  <c r="B18" i="40" s="1"/>
  <c r="L18" i="40" s="1"/>
  <c r="D22" i="40"/>
  <c r="B22" i="40" s="1"/>
  <c r="L22" i="40" s="1"/>
  <c r="D26" i="40"/>
  <c r="B26" i="40" s="1"/>
  <c r="L26" i="40" s="1"/>
  <c r="D17" i="40"/>
  <c r="B17" i="40" s="1"/>
  <c r="L17" i="40" s="1"/>
  <c r="D21" i="40"/>
  <c r="B21" i="40" s="1"/>
  <c r="L21" i="40" s="1"/>
  <c r="D25" i="40"/>
  <c r="B25" i="40" s="1"/>
  <c r="L25" i="40" s="1"/>
  <c r="D16" i="38"/>
  <c r="B16" i="38" s="1"/>
  <c r="L16" i="38" s="1"/>
  <c r="D20" i="38"/>
  <c r="B20" i="38" s="1"/>
  <c r="D24" i="38"/>
  <c r="B24" i="38" s="1"/>
  <c r="D15" i="38"/>
  <c r="B15" i="38" s="1"/>
  <c r="L15" i="38" s="1"/>
  <c r="D19" i="38"/>
  <c r="B19" i="38" s="1"/>
  <c r="D23" i="38"/>
  <c r="B23" i="38" s="1"/>
  <c r="D27" i="38"/>
  <c r="B27" i="38" s="1"/>
  <c r="D18" i="38"/>
  <c r="B18" i="38" s="1"/>
  <c r="D22" i="38"/>
  <c r="B22" i="38" s="1"/>
  <c r="D26" i="38"/>
  <c r="B26" i="38" s="1"/>
  <c r="D17" i="38"/>
  <c r="B17" i="38" s="1"/>
  <c r="L17" i="38" s="1"/>
  <c r="D21" i="38"/>
  <c r="B21" i="38" s="1"/>
  <c r="D25" i="38"/>
  <c r="B25" i="38" s="1"/>
  <c r="H12" i="34"/>
  <c r="H14" i="34"/>
  <c r="H16" i="34"/>
  <c r="H6" i="34"/>
  <c r="H8" i="34"/>
  <c r="H10" i="34"/>
  <c r="H9" i="34"/>
  <c r="H13" i="34"/>
  <c r="H7" i="34"/>
  <c r="H11" i="34"/>
  <c r="H15" i="34"/>
  <c r="AB78" i="34"/>
  <c r="J6" i="34"/>
  <c r="F6" i="34"/>
  <c r="S32" i="34"/>
  <c r="S59" i="34"/>
  <c r="U25" i="34"/>
  <c r="O25" i="34"/>
  <c r="Q25" i="34"/>
  <c r="AH25" i="34" s="1"/>
  <c r="O53" i="34"/>
  <c r="P53" i="34"/>
  <c r="AF53" i="34" s="1"/>
  <c r="P61" i="34"/>
  <c r="AF61" i="34" s="1"/>
  <c r="P30" i="34"/>
  <c r="AF30" i="34" s="1"/>
  <c r="S36" i="34"/>
  <c r="O57" i="34"/>
  <c r="U63" i="34"/>
  <c r="O65" i="34"/>
  <c r="O34" i="34"/>
  <c r="O63" i="34"/>
  <c r="O38" i="34"/>
  <c r="S41" i="34"/>
  <c r="R32" i="34"/>
  <c r="O60" i="34"/>
  <c r="O68" i="34"/>
  <c r="S25" i="34"/>
  <c r="T56" i="34"/>
  <c r="O44" i="34"/>
  <c r="W44" i="34"/>
  <c r="U65" i="34"/>
  <c r="T25" i="34"/>
  <c r="R59" i="34"/>
  <c r="T28" i="34"/>
  <c r="W25" i="34"/>
  <c r="R34" i="34"/>
  <c r="S44" i="34"/>
  <c r="P45" i="34"/>
  <c r="AF45" i="34" s="1"/>
  <c r="R36" i="34"/>
  <c r="AC39" i="34"/>
  <c r="R43" i="34"/>
  <c r="V49" i="34"/>
  <c r="S26" i="34"/>
  <c r="V30" i="34"/>
  <c r="AC31" i="34"/>
  <c r="S47" i="34"/>
  <c r="O49" i="34"/>
  <c r="T55" i="34"/>
  <c r="T60" i="34"/>
  <c r="O64" i="34"/>
  <c r="W64" i="34"/>
  <c r="O69" i="34"/>
  <c r="W69" i="34"/>
  <c r="T36" i="34"/>
  <c r="P39" i="34"/>
  <c r="AF39" i="34" s="1"/>
  <c r="T48" i="34"/>
  <c r="AC25" i="34"/>
  <c r="U26" i="34"/>
  <c r="S28" i="34"/>
  <c r="O45" i="34"/>
  <c r="W45" i="34"/>
  <c r="O52" i="34"/>
  <c r="W65" i="34"/>
  <c r="O26" i="34"/>
  <c r="W26" i="34"/>
  <c r="R30" i="34"/>
  <c r="R35" i="34"/>
  <c r="T44" i="34"/>
  <c r="AC46" i="34"/>
  <c r="T51" i="34"/>
  <c r="S53" i="34"/>
  <c r="V53" i="34"/>
  <c r="S54" i="34"/>
  <c r="U66" i="34"/>
  <c r="T27" i="34"/>
  <c r="V29" i="34"/>
  <c r="T32" i="34"/>
  <c r="V34" i="34"/>
  <c r="P50" i="34"/>
  <c r="AF50" i="34" s="1"/>
  <c r="T69" i="34"/>
  <c r="P26" i="34"/>
  <c r="AF26" i="34" s="1"/>
  <c r="R28" i="34"/>
  <c r="O41" i="34"/>
  <c r="P46" i="34"/>
  <c r="AF46" i="34" s="1"/>
  <c r="U49" i="34"/>
  <c r="X53" i="34"/>
  <c r="AJ53" i="34" s="1"/>
  <c r="O61" i="34"/>
  <c r="W61" i="34"/>
  <c r="U69" i="34"/>
  <c r="V25" i="34"/>
  <c r="Q27" i="34"/>
  <c r="AH27" i="34" s="1"/>
  <c r="S30" i="34"/>
  <c r="S31" i="34"/>
  <c r="X31" i="34"/>
  <c r="AJ31" i="34" s="1"/>
  <c r="S35" i="34"/>
  <c r="X35" i="34"/>
  <c r="AJ35" i="34" s="1"/>
  <c r="U40" i="34"/>
  <c r="T45" i="34"/>
  <c r="R47" i="34"/>
  <c r="O48" i="34"/>
  <c r="Q58" i="34"/>
  <c r="AH58" i="34" s="1"/>
  <c r="V58" i="34"/>
  <c r="U61" i="34"/>
  <c r="P65" i="34"/>
  <c r="AF65" i="34" s="1"/>
  <c r="O67" i="34"/>
  <c r="W67" i="34"/>
  <c r="T70" i="34"/>
  <c r="AC27" i="34"/>
  <c r="AC28" i="34"/>
  <c r="T30" i="34"/>
  <c r="T31" i="34"/>
  <c r="AC32" i="34"/>
  <c r="P34" i="34"/>
  <c r="AF34" i="34" s="1"/>
  <c r="T35" i="34"/>
  <c r="AC36" i="34"/>
  <c r="W38" i="34"/>
  <c r="R39" i="34"/>
  <c r="U45" i="34"/>
  <c r="Q51" i="34"/>
  <c r="AH51" i="34" s="1"/>
  <c r="AB51" i="34"/>
  <c r="AC53" i="34"/>
  <c r="U54" i="34"/>
  <c r="Q55" i="34"/>
  <c r="AH55" i="34" s="1"/>
  <c r="X25" i="34"/>
  <c r="AJ25" i="34" s="1"/>
  <c r="R26" i="34"/>
  <c r="U30" i="34"/>
  <c r="X30" i="34"/>
  <c r="AJ30" i="34" s="1"/>
  <c r="U31" i="34"/>
  <c r="T33" i="34"/>
  <c r="U35" i="34"/>
  <c r="T37" i="34"/>
  <c r="S39" i="34"/>
  <c r="U43" i="34"/>
  <c r="S45" i="34"/>
  <c r="T47" i="34"/>
  <c r="T49" i="34"/>
  <c r="X50" i="34"/>
  <c r="AJ50" i="34" s="1"/>
  <c r="R51" i="34"/>
  <c r="R55" i="34"/>
  <c r="Q70" i="34"/>
  <c r="AH70" i="34" s="1"/>
  <c r="V41" i="34"/>
  <c r="T53" i="34"/>
  <c r="U57" i="34"/>
  <c r="U62" i="34"/>
  <c r="S65" i="34"/>
  <c r="W68" i="34"/>
  <c r="U29" i="34"/>
  <c r="O30" i="34"/>
  <c r="W30" i="34"/>
  <c r="O31" i="34"/>
  <c r="W31" i="34"/>
  <c r="U33" i="34"/>
  <c r="V33" i="34"/>
  <c r="O35" i="34"/>
  <c r="W35" i="34"/>
  <c r="U37" i="34"/>
  <c r="V37" i="34"/>
  <c r="U39" i="34"/>
  <c r="S42" i="34"/>
  <c r="S46" i="34"/>
  <c r="U53" i="34"/>
  <c r="V57" i="34"/>
  <c r="T29" i="34"/>
  <c r="T34" i="34"/>
  <c r="W49" i="34"/>
  <c r="Z50" i="34"/>
  <c r="P54" i="34"/>
  <c r="AF54" i="34" s="1"/>
  <c r="W57" i="34"/>
  <c r="R31" i="34"/>
  <c r="V26" i="34"/>
  <c r="O29" i="34"/>
  <c r="W29" i="34"/>
  <c r="P31" i="34"/>
  <c r="AF31" i="34" s="1"/>
  <c r="P35" i="34"/>
  <c r="AF35" i="34" s="1"/>
  <c r="AC45" i="34"/>
  <c r="V45" i="34"/>
  <c r="P49" i="34"/>
  <c r="AF49" i="34" s="1"/>
  <c r="AC50" i="34"/>
  <c r="S51" i="34"/>
  <c r="AC51" i="34"/>
  <c r="W53" i="34"/>
  <c r="S55" i="34"/>
  <c r="P57" i="34"/>
  <c r="AF57" i="34" s="1"/>
  <c r="P62" i="34"/>
  <c r="AF62" i="34" s="1"/>
  <c r="U67" i="34"/>
  <c r="P27" i="34"/>
  <c r="AF27" i="34" s="1"/>
  <c r="O28" i="34"/>
  <c r="W28" i="34"/>
  <c r="X29" i="34"/>
  <c r="AJ29" i="34" s="1"/>
  <c r="Q31" i="34"/>
  <c r="AH31" i="34" s="1"/>
  <c r="O32" i="34"/>
  <c r="W32" i="34"/>
  <c r="O33" i="34"/>
  <c r="W33" i="34"/>
  <c r="U34" i="34"/>
  <c r="Q35" i="34"/>
  <c r="AH35" i="34" s="1"/>
  <c r="O36" i="34"/>
  <c r="W36" i="34"/>
  <c r="O37" i="34"/>
  <c r="AC37" i="34"/>
  <c r="Q38" i="34"/>
  <c r="AH38" i="34" s="1"/>
  <c r="O40" i="34"/>
  <c r="W40" i="34"/>
  <c r="Q41" i="34"/>
  <c r="AH41" i="34" s="1"/>
  <c r="S43" i="34"/>
  <c r="AC43" i="34"/>
  <c r="X44" i="34"/>
  <c r="AJ44" i="34" s="1"/>
  <c r="N45" i="34"/>
  <c r="Q47" i="34"/>
  <c r="AH47" i="34" s="1"/>
  <c r="W48" i="34"/>
  <c r="U51" i="34"/>
  <c r="W52" i="34"/>
  <c r="N53" i="34"/>
  <c r="AB55" i="34"/>
  <c r="X57" i="34"/>
  <c r="AJ57" i="34" s="1"/>
  <c r="Q59" i="34"/>
  <c r="AH59" i="34" s="1"/>
  <c r="X61" i="34"/>
  <c r="AJ61" i="34" s="1"/>
  <c r="X62" i="34"/>
  <c r="AJ62" i="34" s="1"/>
  <c r="T63" i="34"/>
  <c r="AC65" i="34"/>
  <c r="Q65" i="34"/>
  <c r="AH65" i="34" s="1"/>
  <c r="R66" i="34"/>
  <c r="S67" i="34"/>
  <c r="AC67" i="34"/>
  <c r="AC68" i="34"/>
  <c r="U70" i="34"/>
  <c r="X33" i="34"/>
  <c r="AJ33" i="34" s="1"/>
  <c r="V52" i="34"/>
  <c r="X32" i="34"/>
  <c r="AJ32" i="34" s="1"/>
  <c r="W34" i="34"/>
  <c r="X36" i="34"/>
  <c r="AJ36" i="34" s="1"/>
  <c r="Q39" i="34"/>
  <c r="AH39" i="34" s="1"/>
  <c r="T41" i="34"/>
  <c r="U41" i="34"/>
  <c r="X52" i="34"/>
  <c r="AJ52" i="34" s="1"/>
  <c r="V56" i="34"/>
  <c r="V60" i="34"/>
  <c r="V69" i="34"/>
  <c r="V70" i="34"/>
  <c r="X28" i="34"/>
  <c r="AJ28" i="34" s="1"/>
  <c r="T26" i="34"/>
  <c r="S27" i="34"/>
  <c r="R27" i="34"/>
  <c r="Q28" i="34"/>
  <c r="AH28" i="34" s="1"/>
  <c r="N28" i="34"/>
  <c r="N32" i="34"/>
  <c r="N33" i="34"/>
  <c r="X34" i="34"/>
  <c r="AJ34" i="34" s="1"/>
  <c r="N36" i="34"/>
  <c r="N37" i="34"/>
  <c r="P43" i="34"/>
  <c r="AF43" i="34" s="1"/>
  <c r="R44" i="34"/>
  <c r="X46" i="34"/>
  <c r="AJ46" i="34" s="1"/>
  <c r="S49" i="34"/>
  <c r="Z49" i="34"/>
  <c r="U55" i="34"/>
  <c r="O56" i="34"/>
  <c r="W56" i="34"/>
  <c r="AC57" i="34"/>
  <c r="P58" i="34"/>
  <c r="AF58" i="34" s="1"/>
  <c r="AC61" i="34"/>
  <c r="Q61" i="34"/>
  <c r="AH61" i="34" s="1"/>
  <c r="R62" i="34"/>
  <c r="S63" i="34"/>
  <c r="AC63" i="34"/>
  <c r="T65" i="34"/>
  <c r="T66" i="34"/>
  <c r="T68" i="34"/>
  <c r="AC33" i="34"/>
  <c r="P33" i="34"/>
  <c r="AF33" i="34" s="1"/>
  <c r="Z34" i="34"/>
  <c r="R37" i="34"/>
  <c r="P37" i="34"/>
  <c r="AF37" i="34" s="1"/>
  <c r="W41" i="34"/>
  <c r="Q43" i="34"/>
  <c r="AH43" i="34" s="1"/>
  <c r="V48" i="34"/>
  <c r="T52" i="34"/>
  <c r="AC55" i="34"/>
  <c r="X56" i="34"/>
  <c r="AJ56" i="34" s="1"/>
  <c r="R58" i="34"/>
  <c r="X58" i="34"/>
  <c r="AJ58" i="34" s="1"/>
  <c r="T59" i="34"/>
  <c r="S61" i="34"/>
  <c r="W63" i="34"/>
  <c r="AC64" i="34"/>
  <c r="Z65" i="34"/>
  <c r="P69" i="34"/>
  <c r="AF69" i="34" s="1"/>
  <c r="X69" i="34"/>
  <c r="AJ69" i="34" s="1"/>
  <c r="P70" i="34"/>
  <c r="AF70" i="34" s="1"/>
  <c r="X70" i="34"/>
  <c r="AJ70" i="34" s="1"/>
  <c r="X27" i="34"/>
  <c r="AJ27" i="34" s="1"/>
  <c r="X26" i="34"/>
  <c r="AJ26" i="34" s="1"/>
  <c r="U27" i="34"/>
  <c r="AC29" i="34"/>
  <c r="P29" i="34"/>
  <c r="AF29" i="34" s="1"/>
  <c r="V31" i="34"/>
  <c r="S33" i="34"/>
  <c r="N34" i="34"/>
  <c r="V35" i="34"/>
  <c r="S37" i="34"/>
  <c r="AC38" i="34"/>
  <c r="T39" i="34"/>
  <c r="V42" i="34"/>
  <c r="AD44" i="34"/>
  <c r="U47" i="34"/>
  <c r="X49" i="34"/>
  <c r="AJ49" i="34" s="1"/>
  <c r="AD52" i="34"/>
  <c r="T57" i="34"/>
  <c r="S58" i="34"/>
  <c r="U59" i="34"/>
  <c r="T61" i="34"/>
  <c r="T62" i="34"/>
  <c r="V65" i="34"/>
  <c r="Q66" i="34"/>
  <c r="AH66" i="34" s="1"/>
  <c r="V66" i="34"/>
  <c r="R67" i="34"/>
  <c r="V68" i="34"/>
  <c r="Z70" i="34"/>
  <c r="V27" i="34"/>
  <c r="V28" i="34"/>
  <c r="S29" i="34"/>
  <c r="V32" i="34"/>
  <c r="AC34" i="34"/>
  <c r="V36" i="34"/>
  <c r="S38" i="34"/>
  <c r="P41" i="34"/>
  <c r="AF41" i="34" s="1"/>
  <c r="Z45" i="34"/>
  <c r="AC47" i="34"/>
  <c r="X48" i="34"/>
  <c r="AJ48" i="34" s="1"/>
  <c r="Z53" i="34"/>
  <c r="AD56" i="34"/>
  <c r="T58" i="34"/>
  <c r="AC59" i="34"/>
  <c r="AC60" i="34"/>
  <c r="W60" i="34"/>
  <c r="Z61" i="34"/>
  <c r="Q63" i="34"/>
  <c r="AH63" i="34" s="1"/>
  <c r="T64" i="34"/>
  <c r="AC69" i="34"/>
  <c r="Q69" i="34"/>
  <c r="AH69" i="34" s="1"/>
  <c r="R70" i="34"/>
  <c r="V64" i="34"/>
  <c r="O27" i="34"/>
  <c r="W27" i="34"/>
  <c r="U28" i="34"/>
  <c r="AB28" i="34"/>
  <c r="AC30" i="34"/>
  <c r="U32" i="34"/>
  <c r="AD32" i="34"/>
  <c r="S34" i="34"/>
  <c r="U36" i="34"/>
  <c r="AD36" i="34"/>
  <c r="N41" i="34"/>
  <c r="T43" i="34"/>
  <c r="AC49" i="34"/>
  <c r="S57" i="34"/>
  <c r="Z57" i="34"/>
  <c r="U58" i="34"/>
  <c r="O59" i="34"/>
  <c r="V61" i="34"/>
  <c r="Q62" i="34"/>
  <c r="AH62" i="34" s="1"/>
  <c r="V62" i="34"/>
  <c r="R63" i="34"/>
  <c r="X65" i="34"/>
  <c r="AJ65" i="34" s="1"/>
  <c r="P66" i="34"/>
  <c r="AF66" i="34" s="1"/>
  <c r="X66" i="34"/>
  <c r="AJ66" i="34" s="1"/>
  <c r="T67" i="34"/>
  <c r="S69" i="34"/>
  <c r="Q42" i="34"/>
  <c r="AH42" i="34" s="1"/>
  <c r="N42" i="34"/>
  <c r="U42" i="34"/>
  <c r="AB57" i="34"/>
  <c r="Q57" i="34"/>
  <c r="AH57" i="34" s="1"/>
  <c r="Q26" i="34"/>
  <c r="AH26" i="34" s="1"/>
  <c r="Q30" i="34"/>
  <c r="AH30" i="34" s="1"/>
  <c r="Q34" i="34"/>
  <c r="AH34" i="34" s="1"/>
  <c r="AC35" i="34"/>
  <c r="W37" i="34"/>
  <c r="Z40" i="34"/>
  <c r="P40" i="34"/>
  <c r="AF40" i="34" s="1"/>
  <c r="X40" i="34"/>
  <c r="AJ40" i="34" s="1"/>
  <c r="AC42" i="34"/>
  <c r="X45" i="34"/>
  <c r="AJ45" i="34" s="1"/>
  <c r="AD45" i="34"/>
  <c r="T46" i="34"/>
  <c r="Q49" i="34"/>
  <c r="AH49" i="34" s="1"/>
  <c r="T54" i="34"/>
  <c r="Z43" i="34"/>
  <c r="Z51" i="34"/>
  <c r="P51" i="34"/>
  <c r="AF51" i="34" s="1"/>
  <c r="AD51" i="34"/>
  <c r="X51" i="34"/>
  <c r="AJ51" i="34" s="1"/>
  <c r="AC48" i="34"/>
  <c r="R48" i="34"/>
  <c r="Q29" i="34"/>
  <c r="AH29" i="34" s="1"/>
  <c r="Q33" i="34"/>
  <c r="AH33" i="34" s="1"/>
  <c r="Q37" i="34"/>
  <c r="AH37" i="34" s="1"/>
  <c r="R38" i="34"/>
  <c r="P38" i="34"/>
  <c r="AF38" i="34" s="1"/>
  <c r="Z39" i="34"/>
  <c r="R40" i="34"/>
  <c r="S40" i="34"/>
  <c r="O42" i="34"/>
  <c r="Q46" i="34"/>
  <c r="AH46" i="34" s="1"/>
  <c r="W46" i="34"/>
  <c r="O46" i="34"/>
  <c r="N46" i="34"/>
  <c r="U46" i="34"/>
  <c r="V46" i="34"/>
  <c r="R50" i="34"/>
  <c r="S50" i="34"/>
  <c r="Q54" i="34"/>
  <c r="AH54" i="34" s="1"/>
  <c r="W54" i="34"/>
  <c r="O54" i="34"/>
  <c r="N54" i="34"/>
  <c r="V54" i="34"/>
  <c r="AC26" i="34"/>
  <c r="R25" i="34"/>
  <c r="AB25" i="34"/>
  <c r="P28" i="34"/>
  <c r="AF28" i="34" s="1"/>
  <c r="R29" i="34"/>
  <c r="P32" i="34"/>
  <c r="AF32" i="34" s="1"/>
  <c r="R33" i="34"/>
  <c r="P36" i="34"/>
  <c r="AF36" i="34" s="1"/>
  <c r="W39" i="34"/>
  <c r="O39" i="34"/>
  <c r="N39" i="34"/>
  <c r="V39" i="34"/>
  <c r="T40" i="34"/>
  <c r="Z41" i="34"/>
  <c r="R42" i="34"/>
  <c r="P42" i="34"/>
  <c r="AF42" i="34" s="1"/>
  <c r="AC44" i="34"/>
  <c r="Q45" i="34"/>
  <c r="AH45" i="34" s="1"/>
  <c r="AC52" i="34"/>
  <c r="R52" i="34"/>
  <c r="AC56" i="34"/>
  <c r="P25" i="34"/>
  <c r="AF25" i="34" s="1"/>
  <c r="Q32" i="34"/>
  <c r="AH32" i="34" s="1"/>
  <c r="Q36" i="34"/>
  <c r="AH36" i="34" s="1"/>
  <c r="T38" i="34"/>
  <c r="X41" i="34"/>
  <c r="AJ41" i="34" s="1"/>
  <c r="AD41" i="34"/>
  <c r="N44" i="34"/>
  <c r="U44" i="34"/>
  <c r="Q44" i="34"/>
  <c r="AH44" i="34" s="1"/>
  <c r="V44" i="34"/>
  <c r="T50" i="34"/>
  <c r="Q53" i="34"/>
  <c r="AH53" i="34" s="1"/>
  <c r="AD39" i="34"/>
  <c r="X39" i="34"/>
  <c r="AJ39" i="34" s="1"/>
  <c r="T42" i="34"/>
  <c r="W42" i="34"/>
  <c r="AD43" i="34"/>
  <c r="X43" i="34"/>
  <c r="AJ43" i="34" s="1"/>
  <c r="Z47" i="34"/>
  <c r="P47" i="34"/>
  <c r="AF47" i="34" s="1"/>
  <c r="AD47" i="34"/>
  <c r="X47" i="34"/>
  <c r="AJ47" i="34" s="1"/>
  <c r="X37" i="34"/>
  <c r="AJ37" i="34" s="1"/>
  <c r="AD37" i="34"/>
  <c r="N38" i="34"/>
  <c r="U38" i="34"/>
  <c r="V38" i="34"/>
  <c r="X38" i="34"/>
  <c r="AJ38" i="34" s="1"/>
  <c r="N40" i="34"/>
  <c r="Q40" i="34"/>
  <c r="AH40" i="34" s="1"/>
  <c r="V40" i="34"/>
  <c r="AC40" i="34"/>
  <c r="AC41" i="34"/>
  <c r="R41" i="34"/>
  <c r="X42" i="34"/>
  <c r="AJ42" i="34" s="1"/>
  <c r="R46" i="34"/>
  <c r="Q50" i="34"/>
  <c r="AH50" i="34" s="1"/>
  <c r="W50" i="34"/>
  <c r="O50" i="34"/>
  <c r="N50" i="34"/>
  <c r="U50" i="34"/>
  <c r="V50" i="34"/>
  <c r="R54" i="34"/>
  <c r="X54" i="34"/>
  <c r="AJ54" i="34" s="1"/>
  <c r="AC54" i="34"/>
  <c r="AC58" i="34"/>
  <c r="S62" i="34"/>
  <c r="AC62" i="34"/>
  <c r="S66" i="34"/>
  <c r="AC66" i="34"/>
  <c r="S70" i="34"/>
  <c r="AC70" i="34"/>
  <c r="N43" i="34"/>
  <c r="V43" i="34"/>
  <c r="P44" i="34"/>
  <c r="AF44" i="34" s="1"/>
  <c r="R45" i="34"/>
  <c r="N47" i="34"/>
  <c r="V47" i="34"/>
  <c r="P48" i="34"/>
  <c r="AF48" i="34" s="1"/>
  <c r="R49" i="34"/>
  <c r="N51" i="34"/>
  <c r="V51" i="34"/>
  <c r="P52" i="34"/>
  <c r="AF52" i="34" s="1"/>
  <c r="R53" i="34"/>
  <c r="N55" i="34"/>
  <c r="V55" i="34"/>
  <c r="P56" i="34"/>
  <c r="AF56" i="34" s="1"/>
  <c r="R57" i="34"/>
  <c r="N59" i="34"/>
  <c r="V59" i="34"/>
  <c r="P60" i="34"/>
  <c r="AF60" i="34" s="1"/>
  <c r="X60" i="34"/>
  <c r="AJ60" i="34" s="1"/>
  <c r="R61" i="34"/>
  <c r="AD62" i="34"/>
  <c r="N63" i="34"/>
  <c r="V63" i="34"/>
  <c r="P64" i="34"/>
  <c r="AF64" i="34" s="1"/>
  <c r="X64" i="34"/>
  <c r="AJ64" i="34" s="1"/>
  <c r="R65" i="34"/>
  <c r="AD66" i="34"/>
  <c r="N67" i="34"/>
  <c r="V67" i="34"/>
  <c r="P68" i="34"/>
  <c r="AF68" i="34" s="1"/>
  <c r="X68" i="34"/>
  <c r="AJ68" i="34" s="1"/>
  <c r="R69" i="34"/>
  <c r="AD70" i="34"/>
  <c r="O43" i="34"/>
  <c r="W43" i="34"/>
  <c r="O47" i="34"/>
  <c r="W47" i="34"/>
  <c r="Q48" i="34"/>
  <c r="AH48" i="34" s="1"/>
  <c r="O51" i="34"/>
  <c r="W51" i="34"/>
  <c r="Q52" i="34"/>
  <c r="AH52" i="34" s="1"/>
  <c r="O55" i="34"/>
  <c r="W55" i="34"/>
  <c r="Q56" i="34"/>
  <c r="AH56" i="34" s="1"/>
  <c r="W59" i="34"/>
  <c r="Q60" i="34"/>
  <c r="AH60" i="34" s="1"/>
  <c r="Q64" i="34"/>
  <c r="AH64" i="34" s="1"/>
  <c r="Q68" i="34"/>
  <c r="AH68" i="34" s="1"/>
  <c r="AD49" i="34"/>
  <c r="AD53" i="34"/>
  <c r="P55" i="34"/>
  <c r="AF55" i="34" s="1"/>
  <c r="X55" i="34"/>
  <c r="AJ55" i="34" s="1"/>
  <c r="R56" i="34"/>
  <c r="AD57" i="34"/>
  <c r="N58" i="34"/>
  <c r="P59" i="34"/>
  <c r="AF59" i="34" s="1"/>
  <c r="X59" i="34"/>
  <c r="AJ59" i="34" s="1"/>
  <c r="R60" i="34"/>
  <c r="AD61" i="34"/>
  <c r="N62" i="34"/>
  <c r="P63" i="34"/>
  <c r="AF63" i="34" s="1"/>
  <c r="X63" i="34"/>
  <c r="AJ63" i="34" s="1"/>
  <c r="R64" i="34"/>
  <c r="AD65" i="34"/>
  <c r="N66" i="34"/>
  <c r="P67" i="34"/>
  <c r="AF67" i="34" s="1"/>
  <c r="X67" i="34"/>
  <c r="AJ67" i="34" s="1"/>
  <c r="R68" i="34"/>
  <c r="AD69" i="34"/>
  <c r="N70" i="34"/>
  <c r="S48" i="34"/>
  <c r="S52" i="34"/>
  <c r="S56" i="34"/>
  <c r="O58" i="34"/>
  <c r="W58" i="34"/>
  <c r="S60" i="34"/>
  <c r="O62" i="34"/>
  <c r="W62" i="34"/>
  <c r="S64" i="34"/>
  <c r="O66" i="34"/>
  <c r="W66" i="34"/>
  <c r="Q67" i="34"/>
  <c r="AH67" i="34" s="1"/>
  <c r="S68" i="34"/>
  <c r="O70" i="34"/>
  <c r="W70" i="34"/>
  <c r="U48" i="34"/>
  <c r="U52" i="34"/>
  <c r="U56" i="34"/>
  <c r="U60" i="34"/>
  <c r="U64" i="34"/>
  <c r="U68" i="34"/>
  <c r="I6" i="34" l="1"/>
  <c r="D6" i="34" s="1"/>
  <c r="L16" i="44"/>
  <c r="N16" i="44"/>
  <c r="L24" i="44"/>
  <c r="N24" i="44"/>
  <c r="L17" i="44"/>
  <c r="N17" i="44"/>
  <c r="L25" i="44"/>
  <c r="N25" i="44"/>
  <c r="L18" i="44"/>
  <c r="N18" i="44"/>
  <c r="L26" i="44"/>
  <c r="N26" i="44"/>
  <c r="L19" i="44"/>
  <c r="N19" i="44"/>
  <c r="L20" i="44"/>
  <c r="N20" i="44"/>
  <c r="L23" i="44"/>
  <c r="N23" i="44"/>
  <c r="L21" i="44"/>
  <c r="N21" i="44"/>
  <c r="L22" i="44"/>
  <c r="N22" i="44"/>
  <c r="N12" i="41"/>
  <c r="N16" i="41"/>
  <c r="N15" i="41"/>
  <c r="N9" i="41"/>
  <c r="N11" i="41"/>
  <c r="N7" i="41"/>
  <c r="N14" i="41"/>
  <c r="N13" i="41"/>
  <c r="AI35" i="34"/>
  <c r="P20" i="38"/>
  <c r="L20" i="38"/>
  <c r="P18" i="38"/>
  <c r="L18" i="38"/>
  <c r="P26" i="38"/>
  <c r="L26" i="38"/>
  <c r="P27" i="38"/>
  <c r="L27" i="38"/>
  <c r="P23" i="38"/>
  <c r="L23" i="38"/>
  <c r="P25" i="38"/>
  <c r="L25" i="38"/>
  <c r="P19" i="38"/>
  <c r="L19" i="38"/>
  <c r="P21" i="38"/>
  <c r="L21" i="38"/>
  <c r="P22" i="38"/>
  <c r="L22" i="38"/>
  <c r="P24" i="38"/>
  <c r="L24" i="38"/>
  <c r="B8" i="37"/>
  <c r="M8" i="37" s="1"/>
  <c r="B14" i="37"/>
  <c r="M14" i="37" s="1"/>
  <c r="B6" i="37"/>
  <c r="M6" i="37" s="1"/>
  <c r="B16" i="37"/>
  <c r="B7" i="37"/>
  <c r="M7" i="37" s="1"/>
  <c r="D5" i="37"/>
  <c r="B9" i="37"/>
  <c r="B15" i="37"/>
  <c r="B10" i="37"/>
  <c r="M10" i="37" s="1"/>
  <c r="B17" i="37"/>
  <c r="M17" i="37" s="1"/>
  <c r="B13" i="37"/>
  <c r="B11" i="37"/>
  <c r="B12" i="37"/>
  <c r="M12" i="37" s="1"/>
  <c r="P9" i="46"/>
  <c r="L9" i="46"/>
  <c r="P7" i="46"/>
  <c r="L7" i="46"/>
  <c r="P11" i="46"/>
  <c r="L11" i="46"/>
  <c r="P10" i="46"/>
  <c r="L10" i="46"/>
  <c r="P12" i="46"/>
  <c r="L12" i="46"/>
  <c r="P6" i="46"/>
  <c r="L6" i="46"/>
  <c r="P8" i="46"/>
  <c r="L8" i="46"/>
  <c r="P5" i="46"/>
  <c r="L5" i="46"/>
  <c r="P16" i="38"/>
  <c r="P15" i="38"/>
  <c r="P17" i="38"/>
  <c r="P16" i="46"/>
  <c r="P17" i="46"/>
  <c r="P13" i="46"/>
  <c r="P14" i="46"/>
  <c r="P15" i="46"/>
  <c r="L11" i="41"/>
  <c r="Q11" i="41"/>
  <c r="S11" i="41"/>
  <c r="O11" i="41"/>
  <c r="R11" i="41"/>
  <c r="T11" i="41"/>
  <c r="P11" i="41"/>
  <c r="M11" i="41"/>
  <c r="L7" i="41"/>
  <c r="O7" i="41"/>
  <c r="T7" i="41"/>
  <c r="R7" i="41"/>
  <c r="S7" i="41"/>
  <c r="M7" i="41"/>
  <c r="Q7" i="41"/>
  <c r="P7" i="41"/>
  <c r="L17" i="41"/>
  <c r="O17" i="41"/>
  <c r="M17" i="41"/>
  <c r="R17" i="41"/>
  <c r="T17" i="41"/>
  <c r="Q17" i="41"/>
  <c r="S17" i="41"/>
  <c r="P17" i="41"/>
  <c r="S8" i="41"/>
  <c r="L8" i="41"/>
  <c r="Q8" i="41"/>
  <c r="M8" i="41"/>
  <c r="R8" i="41"/>
  <c r="T8" i="41"/>
  <c r="O8" i="41"/>
  <c r="P8" i="41"/>
  <c r="L13" i="41"/>
  <c r="S13" i="41"/>
  <c r="T13" i="41"/>
  <c r="Q13" i="41"/>
  <c r="O13" i="41"/>
  <c r="R13" i="41"/>
  <c r="M13" i="41"/>
  <c r="P13" i="41"/>
  <c r="O9" i="41"/>
  <c r="M9" i="41"/>
  <c r="Q9" i="41"/>
  <c r="L9" i="41"/>
  <c r="R9" i="41"/>
  <c r="S9" i="41"/>
  <c r="T9" i="41"/>
  <c r="P9" i="41"/>
  <c r="N8" i="41"/>
  <c r="L16" i="41"/>
  <c r="S16" i="41"/>
  <c r="R16" i="41"/>
  <c r="O16" i="41"/>
  <c r="Q16" i="41"/>
  <c r="M16" i="41"/>
  <c r="T16" i="41"/>
  <c r="P16" i="41"/>
  <c r="T12" i="41"/>
  <c r="R12" i="41"/>
  <c r="L12" i="41"/>
  <c r="M12" i="41"/>
  <c r="O12" i="41"/>
  <c r="Q12" i="41"/>
  <c r="S12" i="41"/>
  <c r="P12" i="41"/>
  <c r="L14" i="41"/>
  <c r="M14" i="41"/>
  <c r="R14" i="41"/>
  <c r="O14" i="41"/>
  <c r="Q14" i="41"/>
  <c r="S14" i="41"/>
  <c r="T14" i="41"/>
  <c r="P14" i="41"/>
  <c r="L15" i="41"/>
  <c r="Q15" i="41"/>
  <c r="T15" i="41"/>
  <c r="S15" i="41"/>
  <c r="M15" i="41"/>
  <c r="O15" i="41"/>
  <c r="R15" i="41"/>
  <c r="P15" i="41"/>
  <c r="I16" i="34"/>
  <c r="I7" i="34"/>
  <c r="I15" i="34"/>
  <c r="I11" i="34"/>
  <c r="I12" i="34"/>
  <c r="AD79" i="34"/>
  <c r="J7" i="34"/>
  <c r="AB83" i="34"/>
  <c r="C11" i="34"/>
  <c r="Z85" i="34"/>
  <c r="F13" i="34"/>
  <c r="AD82" i="34"/>
  <c r="J10" i="34"/>
  <c r="AB82" i="34"/>
  <c r="C10" i="34"/>
  <c r="Z87" i="34"/>
  <c r="F15" i="34"/>
  <c r="AB87" i="34"/>
  <c r="C15" i="34"/>
  <c r="AD85" i="34"/>
  <c r="J13" i="34"/>
  <c r="AB85" i="34"/>
  <c r="C13" i="34"/>
  <c r="I14" i="34"/>
  <c r="AD83" i="34"/>
  <c r="J11" i="34"/>
  <c r="AD81" i="34"/>
  <c r="J9" i="34"/>
  <c r="Z82" i="34"/>
  <c r="F10" i="34"/>
  <c r="I8" i="34"/>
  <c r="Z86" i="34"/>
  <c r="F14" i="34"/>
  <c r="AB86" i="34"/>
  <c r="C14" i="34"/>
  <c r="AD87" i="34"/>
  <c r="J15" i="34"/>
  <c r="AB80" i="34"/>
  <c r="C8" i="34"/>
  <c r="Z88" i="34"/>
  <c r="F16" i="34"/>
  <c r="AD88" i="34"/>
  <c r="J16" i="34"/>
  <c r="Z83" i="34"/>
  <c r="F11" i="34"/>
  <c r="Z81" i="34"/>
  <c r="F9" i="34"/>
  <c r="Z84" i="34"/>
  <c r="F12" i="34"/>
  <c r="I9" i="34"/>
  <c r="AD84" i="34"/>
  <c r="J12" i="34"/>
  <c r="I13" i="34"/>
  <c r="AD80" i="34"/>
  <c r="J8" i="34"/>
  <c r="AB81" i="34"/>
  <c r="C9" i="34"/>
  <c r="AD86" i="34"/>
  <c r="J14" i="34"/>
  <c r="Z79" i="34"/>
  <c r="F7" i="34"/>
  <c r="AB79" i="34"/>
  <c r="C7" i="34"/>
  <c r="AB88" i="34"/>
  <c r="C16" i="34"/>
  <c r="I10" i="34"/>
  <c r="Z80" i="34"/>
  <c r="F8" i="34"/>
  <c r="AB84" i="34"/>
  <c r="C12" i="34"/>
  <c r="Z78" i="34"/>
  <c r="AD78" i="34"/>
  <c r="S13" i="33"/>
  <c r="L6" i="54"/>
  <c r="Q6" i="54"/>
  <c r="S6" i="54"/>
  <c r="O6" i="54"/>
  <c r="M6" i="54"/>
  <c r="R6" i="54"/>
  <c r="P6" i="54"/>
  <c r="L12" i="54"/>
  <c r="Q12" i="54"/>
  <c r="M12" i="54"/>
  <c r="O12" i="54"/>
  <c r="S12" i="54"/>
  <c r="R12" i="54"/>
  <c r="P12" i="54"/>
  <c r="L5" i="54"/>
  <c r="O5" i="54"/>
  <c r="S5" i="54"/>
  <c r="R5" i="54"/>
  <c r="M5" i="54"/>
  <c r="P5" i="54"/>
  <c r="M10" i="47"/>
  <c r="M6" i="47"/>
  <c r="M13" i="45"/>
  <c r="M20" i="45"/>
  <c r="M27" i="45"/>
  <c r="M12" i="45"/>
  <c r="M8" i="45"/>
  <c r="M13" i="44"/>
  <c r="M20" i="44"/>
  <c r="M10" i="44"/>
  <c r="M9" i="44"/>
  <c r="M16" i="44"/>
  <c r="M24" i="44"/>
  <c r="M5" i="44"/>
  <c r="M12" i="44"/>
  <c r="M26" i="44"/>
  <c r="M8" i="44"/>
  <c r="M22" i="44"/>
  <c r="M15" i="44"/>
  <c r="M18" i="44"/>
  <c r="M21" i="44"/>
  <c r="M7" i="44"/>
  <c r="M16" i="43"/>
  <c r="M23" i="43"/>
  <c r="M26" i="43"/>
  <c r="M8" i="43"/>
  <c r="M9" i="43"/>
  <c r="M22" i="43"/>
  <c r="M25" i="43"/>
  <c r="M18" i="43"/>
  <c r="M11" i="43"/>
  <c r="M14" i="43"/>
  <c r="M17" i="43"/>
  <c r="M24" i="43"/>
  <c r="M27" i="43"/>
  <c r="M13" i="43"/>
  <c r="M11" i="40"/>
  <c r="M7" i="40"/>
  <c r="M27" i="40"/>
  <c r="M12" i="40"/>
  <c r="M12" i="38"/>
  <c r="C28" i="38"/>
  <c r="M8" i="38"/>
  <c r="M22" i="38"/>
  <c r="M15" i="38"/>
  <c r="M18" i="38"/>
  <c r="M14" i="38"/>
  <c r="M7" i="38"/>
  <c r="M10" i="38"/>
  <c r="N83" i="34"/>
  <c r="N87" i="34"/>
  <c r="N84" i="34"/>
  <c r="N80" i="34"/>
  <c r="N85" i="34"/>
  <c r="N79" i="34"/>
  <c r="N82" i="34"/>
  <c r="AC78" i="34"/>
  <c r="AC88" i="34"/>
  <c r="AC79" i="34"/>
  <c r="AC86" i="34"/>
  <c r="AC87" i="34"/>
  <c r="AC83" i="34"/>
  <c r="AC82" i="34"/>
  <c r="AC85" i="34"/>
  <c r="AC80" i="34"/>
  <c r="AC84" i="34"/>
  <c r="AC81" i="34"/>
  <c r="R78" i="34"/>
  <c r="R81" i="34"/>
  <c r="O78" i="34"/>
  <c r="V88" i="34"/>
  <c r="W82" i="34"/>
  <c r="T87" i="34"/>
  <c r="P86" i="34"/>
  <c r="AF86" i="34" s="1"/>
  <c r="X87" i="34"/>
  <c r="AJ87" i="34" s="1"/>
  <c r="P83" i="34"/>
  <c r="AF83" i="34" s="1"/>
  <c r="Q81" i="34"/>
  <c r="AH81" i="34" s="1"/>
  <c r="P79" i="34"/>
  <c r="AF79" i="34" s="1"/>
  <c r="Q88" i="34"/>
  <c r="AH88" i="34" s="1"/>
  <c r="U82" i="34"/>
  <c r="T84" i="34"/>
  <c r="T80" i="34"/>
  <c r="S86" i="34"/>
  <c r="O81" i="34"/>
  <c r="Q84" i="34"/>
  <c r="AH84" i="34" s="1"/>
  <c r="R84" i="34"/>
  <c r="P78" i="34"/>
  <c r="AF78" i="34" s="1"/>
  <c r="X79" i="34"/>
  <c r="AJ79" i="34" s="1"/>
  <c r="P85" i="34"/>
  <c r="AF85" i="34" s="1"/>
  <c r="U80" i="34"/>
  <c r="R83" i="34"/>
  <c r="R79" i="34"/>
  <c r="W85" i="34"/>
  <c r="S80" i="34"/>
  <c r="U83" i="34"/>
  <c r="R80" i="34"/>
  <c r="X78" i="34"/>
  <c r="AJ78" i="34" s="1"/>
  <c r="P87" i="34"/>
  <c r="AF87" i="34" s="1"/>
  <c r="X83" i="34"/>
  <c r="AJ83" i="34" s="1"/>
  <c r="V83" i="34"/>
  <c r="P88" i="34"/>
  <c r="AF88" i="34" s="1"/>
  <c r="X88" i="34"/>
  <c r="AJ88" i="34" s="1"/>
  <c r="R82" i="34"/>
  <c r="X86" i="34"/>
  <c r="AJ86" i="34" s="1"/>
  <c r="U88" i="34"/>
  <c r="T79" i="34"/>
  <c r="S83" i="34"/>
  <c r="X85" i="34"/>
  <c r="AJ85" i="34" s="1"/>
  <c r="U78" i="34"/>
  <c r="V78" i="34"/>
  <c r="O85" i="34"/>
  <c r="W79" i="34"/>
  <c r="U81" i="34"/>
  <c r="V79" i="34"/>
  <c r="W88" i="34"/>
  <c r="O82" i="34"/>
  <c r="T78" i="34"/>
  <c r="S84" i="34"/>
  <c r="O79" i="34"/>
  <c r="U79" i="34"/>
  <c r="W80" i="34"/>
  <c r="S79" i="34"/>
  <c r="O88" i="34"/>
  <c r="S81" i="34"/>
  <c r="Q79" i="34"/>
  <c r="AH79" i="34" s="1"/>
  <c r="T88" i="34"/>
  <c r="V82" i="34"/>
  <c r="P80" i="34"/>
  <c r="AF80" i="34" s="1"/>
  <c r="W83" i="34"/>
  <c r="S78" i="34"/>
  <c r="T85" i="34"/>
  <c r="R85" i="34"/>
  <c r="X84" i="34"/>
  <c r="AJ84" i="34" s="1"/>
  <c r="S87" i="34"/>
  <c r="O80" i="34"/>
  <c r="Q78" i="34"/>
  <c r="AH78" i="34" s="1"/>
  <c r="Q83" i="34"/>
  <c r="AH83" i="34" s="1"/>
  <c r="U86" i="34"/>
  <c r="R87" i="34"/>
  <c r="T82" i="34"/>
  <c r="S88" i="34"/>
  <c r="O83" i="34"/>
  <c r="X80" i="34"/>
  <c r="AJ80" i="34" s="1"/>
  <c r="X82" i="34"/>
  <c r="AJ82" i="34" s="1"/>
  <c r="V87" i="34"/>
  <c r="S85" i="34"/>
  <c r="N86" i="34"/>
  <c r="W86" i="34"/>
  <c r="O86" i="34"/>
  <c r="Q82" i="34"/>
  <c r="AH82" i="34" s="1"/>
  <c r="Q87" i="34"/>
  <c r="AH87" i="34" s="1"/>
  <c r="Q85" i="34"/>
  <c r="AH85" i="34" s="1"/>
  <c r="V86" i="34"/>
  <c r="X81" i="34"/>
  <c r="AJ81" i="34" s="1"/>
  <c r="W87" i="34"/>
  <c r="S82" i="34"/>
  <c r="U87" i="34"/>
  <c r="P82" i="34"/>
  <c r="AF82" i="34" s="1"/>
  <c r="R86" i="34"/>
  <c r="P84" i="34"/>
  <c r="AF84" i="34" s="1"/>
  <c r="W84" i="34"/>
  <c r="V84" i="34"/>
  <c r="N78" i="34"/>
  <c r="W78" i="34"/>
  <c r="N81" i="34"/>
  <c r="V81" i="34"/>
  <c r="N88" i="34"/>
  <c r="R88" i="34"/>
  <c r="Q86" i="34"/>
  <c r="AH86" i="34" s="1"/>
  <c r="Q80" i="34"/>
  <c r="AH80" i="34" s="1"/>
  <c r="U84" i="34"/>
  <c r="T86" i="34"/>
  <c r="P81" i="34"/>
  <c r="AF81" i="34" s="1"/>
  <c r="O87" i="34"/>
  <c r="W81" i="34"/>
  <c r="U85" i="34"/>
  <c r="T81" i="34"/>
  <c r="V85" i="34"/>
  <c r="T83" i="34"/>
  <c r="O84" i="34"/>
  <c r="V80" i="34"/>
  <c r="AI53" i="34"/>
  <c r="AI45" i="34"/>
  <c r="AI65" i="34"/>
  <c r="AI28" i="34"/>
  <c r="AI41" i="34"/>
  <c r="AI26" i="34"/>
  <c r="AI36" i="34"/>
  <c r="AI69" i="34"/>
  <c r="AI64" i="34"/>
  <c r="AI30" i="34"/>
  <c r="AI29" i="34"/>
  <c r="AI25" i="34"/>
  <c r="AI37" i="34"/>
  <c r="AI32" i="34"/>
  <c r="AI57" i="34"/>
  <c r="AI49" i="34"/>
  <c r="AI27" i="34"/>
  <c r="AI68" i="34"/>
  <c r="AI61" i="34"/>
  <c r="AI48" i="34"/>
  <c r="AI67" i="34"/>
  <c r="AI31" i="34"/>
  <c r="AI34" i="34"/>
  <c r="AI58" i="34"/>
  <c r="AI60" i="34"/>
  <c r="AI39" i="34"/>
  <c r="AI66" i="34"/>
  <c r="AI62" i="34"/>
  <c r="AI70" i="34"/>
  <c r="AI33" i="34"/>
  <c r="AI59" i="34"/>
  <c r="AI51" i="34"/>
  <c r="AI43" i="34"/>
  <c r="AI52" i="34"/>
  <c r="AI63" i="34"/>
  <c r="AI46" i="34"/>
  <c r="AI54" i="34"/>
  <c r="AI56" i="34"/>
  <c r="AI55" i="34"/>
  <c r="AI47" i="34"/>
  <c r="AI44" i="34"/>
  <c r="AI40" i="34"/>
  <c r="AI38" i="34"/>
  <c r="AI42" i="34"/>
  <c r="AI50" i="34"/>
  <c r="B6" i="34" l="1"/>
  <c r="N6" i="34" s="1"/>
  <c r="M13" i="37"/>
  <c r="M9" i="37"/>
  <c r="K16" i="37"/>
  <c r="L16" i="37"/>
  <c r="N16" i="37"/>
  <c r="Q16" i="37"/>
  <c r="P16" i="37"/>
  <c r="S16" i="37"/>
  <c r="R16" i="37"/>
  <c r="K6" i="37"/>
  <c r="L6" i="37"/>
  <c r="N6" i="37"/>
  <c r="Q6" i="37"/>
  <c r="P6" i="37"/>
  <c r="R6" i="37"/>
  <c r="S6" i="37"/>
  <c r="K15" i="37"/>
  <c r="L15" i="37"/>
  <c r="N15" i="37"/>
  <c r="P15" i="37"/>
  <c r="S15" i="37"/>
  <c r="Q15" i="37"/>
  <c r="R15" i="37"/>
  <c r="K17" i="37"/>
  <c r="L17" i="37"/>
  <c r="N17" i="37"/>
  <c r="Q17" i="37"/>
  <c r="P17" i="37"/>
  <c r="S17" i="37"/>
  <c r="R17" i="37"/>
  <c r="B5" i="37"/>
  <c r="K14" i="37"/>
  <c r="L14" i="37"/>
  <c r="N14" i="37"/>
  <c r="Q14" i="37"/>
  <c r="P14" i="37"/>
  <c r="R14" i="37"/>
  <c r="S14" i="37"/>
  <c r="K11" i="37"/>
  <c r="N11" i="37"/>
  <c r="L11" i="37"/>
  <c r="P11" i="37"/>
  <c r="Q11" i="37"/>
  <c r="R11" i="37"/>
  <c r="S11" i="37"/>
  <c r="K9" i="37"/>
  <c r="N9" i="37"/>
  <c r="L9" i="37"/>
  <c r="P9" i="37"/>
  <c r="Q9" i="37"/>
  <c r="S9" i="37"/>
  <c r="R9" i="37"/>
  <c r="K12" i="37"/>
  <c r="N12" i="37"/>
  <c r="L12" i="37"/>
  <c r="Q12" i="37"/>
  <c r="P12" i="37"/>
  <c r="S12" i="37"/>
  <c r="R12" i="37"/>
  <c r="K10" i="37"/>
  <c r="L10" i="37"/>
  <c r="N10" i="37"/>
  <c r="P10" i="37"/>
  <c r="S10" i="37"/>
  <c r="Q10" i="37"/>
  <c r="R10" i="37"/>
  <c r="K7" i="37"/>
  <c r="L7" i="37"/>
  <c r="N7" i="37"/>
  <c r="Q7" i="37"/>
  <c r="R7" i="37"/>
  <c r="P7" i="37"/>
  <c r="S7" i="37"/>
  <c r="K13" i="37"/>
  <c r="L13" i="37"/>
  <c r="N13" i="37"/>
  <c r="R13" i="37"/>
  <c r="P13" i="37"/>
  <c r="S13" i="37"/>
  <c r="Q13" i="37"/>
  <c r="M11" i="37"/>
  <c r="M15" i="37"/>
  <c r="M16" i="37"/>
  <c r="K8" i="37"/>
  <c r="N8" i="37"/>
  <c r="L8" i="37"/>
  <c r="Q8" i="37"/>
  <c r="P8" i="37"/>
  <c r="R8" i="37"/>
  <c r="S8" i="37"/>
  <c r="D9" i="34"/>
  <c r="B9" i="34" s="1"/>
  <c r="D15" i="34"/>
  <c r="B15" i="34" s="1"/>
  <c r="T15" i="34" s="1"/>
  <c r="D7" i="34"/>
  <c r="D12" i="34"/>
  <c r="D8" i="34"/>
  <c r="B8" i="34" s="1"/>
  <c r="D11" i="34"/>
  <c r="B11" i="34" s="1"/>
  <c r="D16" i="34"/>
  <c r="D14" i="34"/>
  <c r="B14" i="34" s="1"/>
  <c r="D13" i="34"/>
  <c r="B13" i="34" s="1"/>
  <c r="D10" i="34"/>
  <c r="B10" i="34" s="1"/>
  <c r="M13" i="33"/>
  <c r="M20" i="43"/>
  <c r="M20" i="40"/>
  <c r="M25" i="38"/>
  <c r="M24" i="38"/>
  <c r="M20" i="38"/>
  <c r="C29" i="38"/>
  <c r="M6" i="46"/>
  <c r="M5" i="46"/>
  <c r="M12" i="46"/>
  <c r="M10" i="46"/>
  <c r="M9" i="46"/>
  <c r="M7" i="46"/>
  <c r="P11" i="47"/>
  <c r="K11" i="47"/>
  <c r="N11" i="47"/>
  <c r="S11" i="47"/>
  <c r="Q11" i="47"/>
  <c r="R11" i="47"/>
  <c r="P13" i="47"/>
  <c r="K13" i="47"/>
  <c r="Q13" i="47"/>
  <c r="R13" i="47"/>
  <c r="S13" i="47"/>
  <c r="N13" i="47"/>
  <c r="K10" i="47"/>
  <c r="R10" i="47"/>
  <c r="Q10" i="47"/>
  <c r="S10" i="47"/>
  <c r="N10" i="47"/>
  <c r="P10" i="47"/>
  <c r="M11" i="47"/>
  <c r="M13" i="47"/>
  <c r="K7" i="47"/>
  <c r="P7" i="47"/>
  <c r="R7" i="47"/>
  <c r="Q7" i="47"/>
  <c r="N7" i="47"/>
  <c r="S7" i="47"/>
  <c r="R5" i="47"/>
  <c r="P5" i="47"/>
  <c r="K5" i="47"/>
  <c r="N5" i="47"/>
  <c r="S5" i="47"/>
  <c r="Q5" i="47"/>
  <c r="P9" i="47"/>
  <c r="K9" i="47"/>
  <c r="Q9" i="47"/>
  <c r="S9" i="47"/>
  <c r="N9" i="47"/>
  <c r="R9" i="47"/>
  <c r="K6" i="47"/>
  <c r="R6" i="47"/>
  <c r="N6" i="47"/>
  <c r="Q6" i="47"/>
  <c r="P6" i="47"/>
  <c r="S6" i="47"/>
  <c r="M7" i="47"/>
  <c r="M5" i="47"/>
  <c r="M9" i="47"/>
  <c r="P17" i="47"/>
  <c r="K17" i="47"/>
  <c r="N17" i="47"/>
  <c r="R17" i="47"/>
  <c r="Q17" i="47"/>
  <c r="S17" i="47"/>
  <c r="R8" i="47"/>
  <c r="P8" i="47"/>
  <c r="K8" i="47"/>
  <c r="Q8" i="47"/>
  <c r="N8" i="47"/>
  <c r="S8" i="47"/>
  <c r="R12" i="47"/>
  <c r="K12" i="47"/>
  <c r="N12" i="47"/>
  <c r="Q12" i="47"/>
  <c r="P12" i="47"/>
  <c r="S12" i="47"/>
  <c r="K16" i="47"/>
  <c r="R16" i="47"/>
  <c r="N16" i="47"/>
  <c r="Q16" i="47"/>
  <c r="S16" i="47"/>
  <c r="P16" i="47"/>
  <c r="M17" i="47"/>
  <c r="M8" i="47"/>
  <c r="M12" i="47"/>
  <c r="M16" i="47"/>
  <c r="K14" i="47"/>
  <c r="R14" i="47"/>
  <c r="P14" i="47"/>
  <c r="S14" i="47"/>
  <c r="N14" i="47"/>
  <c r="Q14" i="47"/>
  <c r="P15" i="47"/>
  <c r="K15" i="47"/>
  <c r="Q15" i="47"/>
  <c r="N15" i="47"/>
  <c r="S15" i="47"/>
  <c r="R15" i="47"/>
  <c r="M14" i="47"/>
  <c r="M15" i="47"/>
  <c r="K11" i="46"/>
  <c r="S11" i="46"/>
  <c r="R11" i="46"/>
  <c r="N11" i="46"/>
  <c r="Q11" i="46"/>
  <c r="O11" i="46" s="1"/>
  <c r="K10" i="46"/>
  <c r="Q10" i="46"/>
  <c r="O10" i="46" s="1"/>
  <c r="R10" i="46"/>
  <c r="S10" i="46"/>
  <c r="N10" i="46"/>
  <c r="M11" i="46"/>
  <c r="R5" i="46"/>
  <c r="N5" i="46"/>
  <c r="K5" i="46"/>
  <c r="Q5" i="46"/>
  <c r="O5" i="46" s="1"/>
  <c r="S5" i="46"/>
  <c r="K7" i="46"/>
  <c r="S7" i="46"/>
  <c r="R7" i="46"/>
  <c r="N7" i="46"/>
  <c r="Q7" i="46"/>
  <c r="O7" i="46" s="1"/>
  <c r="K12" i="46"/>
  <c r="R12" i="46"/>
  <c r="N12" i="46"/>
  <c r="S12" i="46"/>
  <c r="Q12" i="46"/>
  <c r="O12" i="46" s="1"/>
  <c r="R9" i="46"/>
  <c r="N9" i="46"/>
  <c r="K9" i="46"/>
  <c r="Q9" i="46"/>
  <c r="O9" i="46" s="1"/>
  <c r="S9" i="46"/>
  <c r="K6" i="46"/>
  <c r="Q6" i="46"/>
  <c r="O6" i="46" s="1"/>
  <c r="N6" i="46"/>
  <c r="R6" i="46"/>
  <c r="S6" i="46"/>
  <c r="R17" i="46"/>
  <c r="N17" i="46"/>
  <c r="K17" i="46"/>
  <c r="Q17" i="46"/>
  <c r="O17" i="46" s="1"/>
  <c r="S17" i="46"/>
  <c r="R13" i="46"/>
  <c r="N13" i="46"/>
  <c r="K13" i="46"/>
  <c r="Q13" i="46"/>
  <c r="O13" i="46" s="1"/>
  <c r="S13" i="46"/>
  <c r="K16" i="46"/>
  <c r="R16" i="46"/>
  <c r="S16" i="46"/>
  <c r="Q16" i="46"/>
  <c r="O16" i="46" s="1"/>
  <c r="N16" i="46"/>
  <c r="R8" i="46"/>
  <c r="K8" i="46"/>
  <c r="N8" i="46"/>
  <c r="S8" i="46"/>
  <c r="Q8" i="46"/>
  <c r="O8" i="46" s="1"/>
  <c r="M17" i="46"/>
  <c r="M8" i="46"/>
  <c r="M13" i="46"/>
  <c r="M16" i="46"/>
  <c r="K14" i="46"/>
  <c r="Q14" i="46"/>
  <c r="O14" i="46" s="1"/>
  <c r="S14" i="46"/>
  <c r="N14" i="46"/>
  <c r="R14" i="46"/>
  <c r="K15" i="46"/>
  <c r="S15" i="46"/>
  <c r="R15" i="46"/>
  <c r="N15" i="46"/>
  <c r="Q15" i="46"/>
  <c r="O15" i="46" s="1"/>
  <c r="M14" i="46"/>
  <c r="M15" i="46"/>
  <c r="P23" i="45"/>
  <c r="K23" i="45"/>
  <c r="S23" i="45"/>
  <c r="R23" i="45"/>
  <c r="Q23" i="45"/>
  <c r="N23" i="45"/>
  <c r="K17" i="45"/>
  <c r="P17" i="45"/>
  <c r="R17" i="45"/>
  <c r="N17" i="45"/>
  <c r="S17" i="45"/>
  <c r="Q17" i="45"/>
  <c r="K8" i="45"/>
  <c r="R8" i="45"/>
  <c r="S8" i="45"/>
  <c r="Q8" i="45"/>
  <c r="N8" i="45"/>
  <c r="P8" i="45"/>
  <c r="M23" i="45"/>
  <c r="M17" i="45"/>
  <c r="P13" i="45"/>
  <c r="K13" i="45"/>
  <c r="S13" i="45"/>
  <c r="N13" i="45"/>
  <c r="Q13" i="45"/>
  <c r="R13" i="45"/>
  <c r="R15" i="45"/>
  <c r="P15" i="45"/>
  <c r="K15" i="45"/>
  <c r="Q15" i="45"/>
  <c r="N15" i="45"/>
  <c r="S15" i="45"/>
  <c r="P19" i="45"/>
  <c r="K19" i="45"/>
  <c r="R19" i="45"/>
  <c r="Q19" i="45"/>
  <c r="S19" i="45"/>
  <c r="N19" i="45"/>
  <c r="K5" i="45"/>
  <c r="P5" i="45"/>
  <c r="R5" i="45"/>
  <c r="S5" i="45"/>
  <c r="N5" i="45"/>
  <c r="Q5" i="45"/>
  <c r="K9" i="45"/>
  <c r="P9" i="45"/>
  <c r="Q9" i="45"/>
  <c r="S9" i="45"/>
  <c r="N9" i="45"/>
  <c r="R9" i="45"/>
  <c r="K18" i="45"/>
  <c r="R18" i="45"/>
  <c r="N18" i="45"/>
  <c r="S18" i="45"/>
  <c r="Q18" i="45"/>
  <c r="P18" i="45"/>
  <c r="R7" i="45"/>
  <c r="P7" i="45"/>
  <c r="K7" i="45"/>
  <c r="S7" i="45"/>
  <c r="Q7" i="45"/>
  <c r="N7" i="45"/>
  <c r="P27" i="45"/>
  <c r="K27" i="45"/>
  <c r="Q27" i="45"/>
  <c r="S27" i="45"/>
  <c r="N27" i="45"/>
  <c r="R27" i="45"/>
  <c r="M15" i="45"/>
  <c r="M19" i="45"/>
  <c r="M5" i="45"/>
  <c r="M9" i="45"/>
  <c r="M18" i="45"/>
  <c r="M7" i="45"/>
  <c r="R22" i="45"/>
  <c r="K22" i="45"/>
  <c r="S22" i="45"/>
  <c r="Q22" i="45"/>
  <c r="N22" i="45"/>
  <c r="P22" i="45"/>
  <c r="K26" i="45"/>
  <c r="R26" i="45"/>
  <c r="P26" i="45"/>
  <c r="N26" i="45"/>
  <c r="Q26" i="45"/>
  <c r="S26" i="45"/>
  <c r="K25" i="45"/>
  <c r="P25" i="45"/>
  <c r="Q25" i="45"/>
  <c r="R25" i="45"/>
  <c r="S25" i="45"/>
  <c r="N25" i="45"/>
  <c r="K24" i="45"/>
  <c r="R24" i="45"/>
  <c r="Q24" i="45"/>
  <c r="N24" i="45"/>
  <c r="S24" i="45"/>
  <c r="P24" i="45"/>
  <c r="K14" i="45"/>
  <c r="R14" i="45"/>
  <c r="N14" i="45"/>
  <c r="P14" i="45"/>
  <c r="S14" i="45"/>
  <c r="Q14" i="45"/>
  <c r="M22" i="45"/>
  <c r="M26" i="45"/>
  <c r="M25" i="45"/>
  <c r="K20" i="45"/>
  <c r="R20" i="45"/>
  <c r="S20" i="45"/>
  <c r="N20" i="45"/>
  <c r="Q20" i="45"/>
  <c r="P20" i="45"/>
  <c r="M24" i="45"/>
  <c r="M14" i="45"/>
  <c r="P11" i="45"/>
  <c r="K11" i="45"/>
  <c r="Q11" i="45"/>
  <c r="S11" i="45"/>
  <c r="N11" i="45"/>
  <c r="R11" i="45"/>
  <c r="K16" i="45"/>
  <c r="R16" i="45"/>
  <c r="S16" i="45"/>
  <c r="P16" i="45"/>
  <c r="N16" i="45"/>
  <c r="Q16" i="45"/>
  <c r="P6" i="45"/>
  <c r="R6" i="45"/>
  <c r="K6" i="45"/>
  <c r="S6" i="45"/>
  <c r="Q6" i="45"/>
  <c r="N6" i="45"/>
  <c r="K10" i="45"/>
  <c r="R10" i="45"/>
  <c r="Q10" i="45"/>
  <c r="N10" i="45"/>
  <c r="P10" i="45"/>
  <c r="S10" i="45"/>
  <c r="K21" i="45"/>
  <c r="P21" i="45"/>
  <c r="R21" i="45"/>
  <c r="S21" i="45"/>
  <c r="N21" i="45"/>
  <c r="Q21" i="45"/>
  <c r="M11" i="45"/>
  <c r="K12" i="45"/>
  <c r="R12" i="45"/>
  <c r="P12" i="45"/>
  <c r="Q12" i="45"/>
  <c r="N12" i="45"/>
  <c r="S12" i="45"/>
  <c r="M16" i="45"/>
  <c r="M6" i="45"/>
  <c r="M10" i="45"/>
  <c r="M21" i="45"/>
  <c r="P11" i="44"/>
  <c r="N11" i="44"/>
  <c r="R11" i="44"/>
  <c r="S11" i="44"/>
  <c r="Q11" i="44"/>
  <c r="P17" i="44"/>
  <c r="K17" i="44"/>
  <c r="R17" i="44"/>
  <c r="S17" i="44"/>
  <c r="Q17" i="44"/>
  <c r="M11" i="44"/>
  <c r="M17" i="44"/>
  <c r="K24" i="44"/>
  <c r="R24" i="44"/>
  <c r="P24" i="44"/>
  <c r="O24" i="44" s="1"/>
  <c r="Q24" i="44"/>
  <c r="S24" i="44"/>
  <c r="P22" i="44"/>
  <c r="K22" i="44"/>
  <c r="R22" i="44"/>
  <c r="Q22" i="44"/>
  <c r="S22" i="44"/>
  <c r="R10" i="44"/>
  <c r="Q10" i="44"/>
  <c r="S10" i="44"/>
  <c r="N10" i="44"/>
  <c r="P10" i="44"/>
  <c r="P7" i="44"/>
  <c r="S7" i="44"/>
  <c r="N7" i="44"/>
  <c r="Q7" i="44"/>
  <c r="R7" i="44"/>
  <c r="R18" i="44"/>
  <c r="P18" i="44"/>
  <c r="K18" i="44"/>
  <c r="Q18" i="44"/>
  <c r="S18" i="44"/>
  <c r="R12" i="44"/>
  <c r="P12" i="44"/>
  <c r="Q12" i="44"/>
  <c r="N12" i="44"/>
  <c r="S12" i="44"/>
  <c r="K16" i="44"/>
  <c r="R16" i="44"/>
  <c r="P16" i="44"/>
  <c r="Q16" i="44"/>
  <c r="S16" i="44"/>
  <c r="K20" i="44"/>
  <c r="R20" i="44"/>
  <c r="P20" i="44"/>
  <c r="S20" i="44"/>
  <c r="Q20" i="44"/>
  <c r="R8" i="44"/>
  <c r="P8" i="44"/>
  <c r="Q8" i="44"/>
  <c r="S8" i="44"/>
  <c r="N8" i="44"/>
  <c r="R14" i="44"/>
  <c r="N14" i="44"/>
  <c r="P14" i="44"/>
  <c r="S14" i="44"/>
  <c r="Q14" i="44"/>
  <c r="K25" i="44"/>
  <c r="R25" i="44"/>
  <c r="P25" i="44"/>
  <c r="Q25" i="44"/>
  <c r="S25" i="44"/>
  <c r="R19" i="44"/>
  <c r="P19" i="44"/>
  <c r="K19" i="44"/>
  <c r="S19" i="44"/>
  <c r="Q19" i="44"/>
  <c r="R23" i="44"/>
  <c r="P23" i="44"/>
  <c r="K23" i="44"/>
  <c r="Q23" i="44"/>
  <c r="S23" i="44"/>
  <c r="R27" i="44"/>
  <c r="P27" i="44"/>
  <c r="K27" i="44"/>
  <c r="N27" i="44"/>
  <c r="S27" i="44"/>
  <c r="Q27" i="44"/>
  <c r="R6" i="44"/>
  <c r="S6" i="44"/>
  <c r="Q6" i="44"/>
  <c r="P6" i="44"/>
  <c r="N6" i="44"/>
  <c r="M14" i="44"/>
  <c r="M25" i="44"/>
  <c r="M19" i="44"/>
  <c r="M23" i="44"/>
  <c r="M27" i="44"/>
  <c r="M6" i="44"/>
  <c r="K21" i="44"/>
  <c r="P21" i="44"/>
  <c r="R21" i="44"/>
  <c r="S21" i="44"/>
  <c r="Q21" i="44"/>
  <c r="R15" i="44"/>
  <c r="P15" i="44"/>
  <c r="K15" i="44"/>
  <c r="S15" i="44"/>
  <c r="Q15" i="44"/>
  <c r="N15" i="44"/>
  <c r="P26" i="44"/>
  <c r="K26" i="44"/>
  <c r="R26" i="44"/>
  <c r="Q26" i="44"/>
  <c r="S26" i="44"/>
  <c r="R5" i="44"/>
  <c r="P5" i="44"/>
  <c r="Q5" i="44"/>
  <c r="S5" i="44"/>
  <c r="N5" i="44"/>
  <c r="P9" i="44"/>
  <c r="R9" i="44"/>
  <c r="Q9" i="44"/>
  <c r="N9" i="44"/>
  <c r="S9" i="44"/>
  <c r="P13" i="44"/>
  <c r="R13" i="44"/>
  <c r="N13" i="44"/>
  <c r="S13" i="44"/>
  <c r="Q13" i="44"/>
  <c r="R7" i="43"/>
  <c r="P7" i="43"/>
  <c r="K7" i="43"/>
  <c r="S7" i="43"/>
  <c r="N7" i="43"/>
  <c r="Q7" i="43"/>
  <c r="K12" i="43"/>
  <c r="R12" i="43"/>
  <c r="Q12" i="43"/>
  <c r="P12" i="43"/>
  <c r="N12" i="43"/>
  <c r="S12" i="43"/>
  <c r="M7" i="43"/>
  <c r="M12" i="43"/>
  <c r="P27" i="43"/>
  <c r="K27" i="43"/>
  <c r="N27" i="43"/>
  <c r="Q27" i="43"/>
  <c r="R27" i="43"/>
  <c r="S27" i="43"/>
  <c r="P18" i="43"/>
  <c r="K18" i="43"/>
  <c r="R18" i="43"/>
  <c r="S18" i="43"/>
  <c r="Q18" i="43"/>
  <c r="N18" i="43"/>
  <c r="K9" i="43"/>
  <c r="P9" i="43"/>
  <c r="N9" i="43"/>
  <c r="Q9" i="43"/>
  <c r="R9" i="43"/>
  <c r="S9" i="43"/>
  <c r="K20" i="43"/>
  <c r="R20" i="43"/>
  <c r="S20" i="43"/>
  <c r="Q20" i="43"/>
  <c r="N20" i="43"/>
  <c r="P20" i="43"/>
  <c r="K24" i="43"/>
  <c r="R24" i="43"/>
  <c r="Q24" i="43"/>
  <c r="N24" i="43"/>
  <c r="S24" i="43"/>
  <c r="P24" i="43"/>
  <c r="O24" i="43" s="1"/>
  <c r="R14" i="43"/>
  <c r="P14" i="43"/>
  <c r="K14" i="43"/>
  <c r="N14" i="43"/>
  <c r="Q14" i="43"/>
  <c r="S14" i="43"/>
  <c r="P25" i="43"/>
  <c r="K25" i="43"/>
  <c r="N25" i="43"/>
  <c r="R25" i="43"/>
  <c r="Q25" i="43"/>
  <c r="S25" i="43"/>
  <c r="K8" i="43"/>
  <c r="R8" i="43"/>
  <c r="S8" i="43"/>
  <c r="N8" i="43"/>
  <c r="Q8" i="43"/>
  <c r="P8" i="43"/>
  <c r="P23" i="43"/>
  <c r="K23" i="43"/>
  <c r="N23" i="43"/>
  <c r="R23" i="43"/>
  <c r="S23" i="43"/>
  <c r="Q23" i="43"/>
  <c r="P6" i="43"/>
  <c r="K6" i="43"/>
  <c r="R6" i="43"/>
  <c r="S6" i="43"/>
  <c r="Q6" i="43"/>
  <c r="N6" i="43"/>
  <c r="P10" i="43"/>
  <c r="K10" i="43"/>
  <c r="R10" i="43"/>
  <c r="Q10" i="43"/>
  <c r="N10" i="43"/>
  <c r="S10" i="43"/>
  <c r="K21" i="43"/>
  <c r="P21" i="43"/>
  <c r="Q21" i="43"/>
  <c r="R21" i="43"/>
  <c r="N21" i="43"/>
  <c r="S21" i="43"/>
  <c r="R15" i="43"/>
  <c r="P15" i="43"/>
  <c r="O15" i="43" s="1"/>
  <c r="K15" i="43"/>
  <c r="S15" i="43"/>
  <c r="Q15" i="43"/>
  <c r="N15" i="43"/>
  <c r="P19" i="43"/>
  <c r="K19" i="43"/>
  <c r="S19" i="43"/>
  <c r="Q19" i="43"/>
  <c r="N19" i="43"/>
  <c r="R19" i="43"/>
  <c r="K5" i="43"/>
  <c r="P5" i="43"/>
  <c r="R5" i="43"/>
  <c r="Q5" i="43"/>
  <c r="N5" i="43"/>
  <c r="S5" i="43"/>
  <c r="M6" i="43"/>
  <c r="M10" i="43"/>
  <c r="M21" i="43"/>
  <c r="M15" i="43"/>
  <c r="M19" i="43"/>
  <c r="M5" i="43"/>
  <c r="K13" i="43"/>
  <c r="P13" i="43"/>
  <c r="N13" i="43"/>
  <c r="R13" i="43"/>
  <c r="S13" i="43"/>
  <c r="Q13" i="43"/>
  <c r="P17" i="43"/>
  <c r="O17" i="43" s="1"/>
  <c r="K17" i="43"/>
  <c r="R17" i="43"/>
  <c r="S17" i="43"/>
  <c r="Q17" i="43"/>
  <c r="N17" i="43"/>
  <c r="R11" i="43"/>
  <c r="P11" i="43"/>
  <c r="K11" i="43"/>
  <c r="N11" i="43"/>
  <c r="Q11" i="43"/>
  <c r="S11" i="43"/>
  <c r="R22" i="43"/>
  <c r="K22" i="43"/>
  <c r="Q22" i="43"/>
  <c r="N22" i="43"/>
  <c r="S22" i="43"/>
  <c r="P22" i="43"/>
  <c r="K26" i="43"/>
  <c r="R26" i="43"/>
  <c r="N26" i="43"/>
  <c r="P26" i="43"/>
  <c r="Q26" i="43"/>
  <c r="S26" i="43"/>
  <c r="K16" i="43"/>
  <c r="R16" i="43"/>
  <c r="P16" i="43"/>
  <c r="N16" i="43"/>
  <c r="S16" i="43"/>
  <c r="Q16" i="43"/>
  <c r="K16" i="40"/>
  <c r="P16" i="40"/>
  <c r="R16" i="40"/>
  <c r="N16" i="40"/>
  <c r="S16" i="40"/>
  <c r="Q16" i="40"/>
  <c r="K8" i="40"/>
  <c r="P8" i="40"/>
  <c r="R8" i="40"/>
  <c r="S8" i="40"/>
  <c r="Q8" i="40"/>
  <c r="N8" i="40"/>
  <c r="K26" i="40"/>
  <c r="R26" i="40"/>
  <c r="Q26" i="40"/>
  <c r="S26" i="40"/>
  <c r="N26" i="40"/>
  <c r="P26" i="40"/>
  <c r="R19" i="40"/>
  <c r="P19" i="40"/>
  <c r="K19" i="40"/>
  <c r="S19" i="40"/>
  <c r="N19" i="40"/>
  <c r="Q19" i="40"/>
  <c r="M16" i="40"/>
  <c r="M8" i="40"/>
  <c r="M26" i="40"/>
  <c r="M19" i="40"/>
  <c r="K11" i="40"/>
  <c r="N11" i="40"/>
  <c r="Q11" i="40"/>
  <c r="R11" i="40"/>
  <c r="P11" i="40"/>
  <c r="S11" i="40"/>
  <c r="K24" i="40"/>
  <c r="R24" i="40"/>
  <c r="P24" i="40"/>
  <c r="Q24" i="40"/>
  <c r="N24" i="40"/>
  <c r="S24" i="40"/>
  <c r="P18" i="40"/>
  <c r="K18" i="40"/>
  <c r="R18" i="40"/>
  <c r="N18" i="40"/>
  <c r="S18" i="40"/>
  <c r="Q18" i="40"/>
  <c r="K27" i="40"/>
  <c r="Q27" i="40"/>
  <c r="N27" i="40"/>
  <c r="R27" i="40"/>
  <c r="P27" i="40"/>
  <c r="S27" i="40"/>
  <c r="M24" i="40"/>
  <c r="M18" i="40"/>
  <c r="K12" i="40"/>
  <c r="P12" i="40"/>
  <c r="R12" i="40"/>
  <c r="N12" i="40"/>
  <c r="Q12" i="40"/>
  <c r="S12" i="40"/>
  <c r="R23" i="40"/>
  <c r="P23" i="40"/>
  <c r="K23" i="40"/>
  <c r="Q23" i="40"/>
  <c r="N23" i="40"/>
  <c r="S23" i="40"/>
  <c r="K9" i="40"/>
  <c r="R9" i="40"/>
  <c r="P9" i="40"/>
  <c r="Q9" i="40"/>
  <c r="S9" i="40"/>
  <c r="N9" i="40"/>
  <c r="K6" i="40"/>
  <c r="R6" i="40"/>
  <c r="S6" i="40"/>
  <c r="P6" i="40"/>
  <c r="Q6" i="40"/>
  <c r="N6" i="40"/>
  <c r="K10" i="40"/>
  <c r="R10" i="40"/>
  <c r="S10" i="40"/>
  <c r="Q10" i="40"/>
  <c r="N10" i="40"/>
  <c r="P10" i="40"/>
  <c r="K14" i="40"/>
  <c r="R14" i="40"/>
  <c r="N14" i="40"/>
  <c r="P14" i="40"/>
  <c r="Q14" i="40"/>
  <c r="S14" i="40"/>
  <c r="R25" i="40"/>
  <c r="K25" i="40"/>
  <c r="P25" i="40"/>
  <c r="N25" i="40"/>
  <c r="Q25" i="40"/>
  <c r="S25" i="40"/>
  <c r="M23" i="40"/>
  <c r="M9" i="40"/>
  <c r="M6" i="40"/>
  <c r="M10" i="40"/>
  <c r="M14" i="40"/>
  <c r="M25" i="40"/>
  <c r="P7" i="40"/>
  <c r="K7" i="40"/>
  <c r="S7" i="40"/>
  <c r="Q7" i="40"/>
  <c r="R7" i="40"/>
  <c r="N7" i="40"/>
  <c r="R5" i="40"/>
  <c r="K5" i="40"/>
  <c r="P5" i="40"/>
  <c r="S5" i="40"/>
  <c r="N5" i="40"/>
  <c r="Q5" i="40"/>
  <c r="P22" i="40"/>
  <c r="K22" i="40"/>
  <c r="R22" i="40"/>
  <c r="S22" i="40"/>
  <c r="Q22" i="40"/>
  <c r="N22" i="40"/>
  <c r="R13" i="40"/>
  <c r="K13" i="40"/>
  <c r="P13" i="40"/>
  <c r="Q13" i="40"/>
  <c r="S13" i="40"/>
  <c r="N13" i="40"/>
  <c r="K17" i="40"/>
  <c r="R17" i="40"/>
  <c r="P17" i="40"/>
  <c r="S17" i="40"/>
  <c r="N17" i="40"/>
  <c r="Q17" i="40"/>
  <c r="K21" i="40"/>
  <c r="R21" i="40"/>
  <c r="P21" i="40"/>
  <c r="S21" i="40"/>
  <c r="Q21" i="40"/>
  <c r="N21" i="40"/>
  <c r="P15" i="40"/>
  <c r="K15" i="40"/>
  <c r="N15" i="40"/>
  <c r="Q15" i="40"/>
  <c r="S15" i="40"/>
  <c r="R15" i="40"/>
  <c r="K20" i="40"/>
  <c r="R20" i="40"/>
  <c r="P20" i="40"/>
  <c r="S20" i="40"/>
  <c r="Q20" i="40"/>
  <c r="N20" i="40"/>
  <c r="M5" i="40"/>
  <c r="M22" i="40"/>
  <c r="M13" i="40"/>
  <c r="M17" i="40"/>
  <c r="M21" i="40"/>
  <c r="M15" i="40"/>
  <c r="K26" i="38"/>
  <c r="R26" i="38"/>
  <c r="Q26" i="38"/>
  <c r="O26" i="38" s="1"/>
  <c r="S26" i="38"/>
  <c r="N26" i="38"/>
  <c r="K24" i="38"/>
  <c r="R24" i="38"/>
  <c r="N24" i="38"/>
  <c r="Q24" i="38"/>
  <c r="O24" i="38" s="1"/>
  <c r="S24" i="38"/>
  <c r="M26" i="38"/>
  <c r="R15" i="38"/>
  <c r="K15" i="38"/>
  <c r="N15" i="38"/>
  <c r="Q15" i="38"/>
  <c r="O15" i="38" s="1"/>
  <c r="S15" i="38"/>
  <c r="K10" i="38"/>
  <c r="R10" i="38"/>
  <c r="Q10" i="38"/>
  <c r="S10" i="38"/>
  <c r="N10" i="38"/>
  <c r="K14" i="38"/>
  <c r="R14" i="38"/>
  <c r="S14" i="38"/>
  <c r="N14" i="38"/>
  <c r="Q14" i="38"/>
  <c r="K25" i="38"/>
  <c r="R25" i="38"/>
  <c r="N25" i="38"/>
  <c r="Q25" i="38"/>
  <c r="O25" i="38" s="1"/>
  <c r="S25" i="38"/>
  <c r="R22" i="38"/>
  <c r="K22" i="38"/>
  <c r="N22" i="38"/>
  <c r="Q22" i="38"/>
  <c r="O22" i="38" s="1"/>
  <c r="S22" i="38"/>
  <c r="R7" i="38"/>
  <c r="K7" i="38"/>
  <c r="Q7" i="38"/>
  <c r="S7" i="38"/>
  <c r="N7" i="38"/>
  <c r="R18" i="38"/>
  <c r="K18" i="38"/>
  <c r="N18" i="38"/>
  <c r="Q18" i="38"/>
  <c r="O18" i="38" s="1"/>
  <c r="S18" i="38"/>
  <c r="K20" i="38"/>
  <c r="R20" i="38"/>
  <c r="S20" i="38"/>
  <c r="Q20" i="38"/>
  <c r="O20" i="38" s="1"/>
  <c r="N20" i="38"/>
  <c r="K12" i="38"/>
  <c r="R12" i="38"/>
  <c r="N12" i="38"/>
  <c r="Q12" i="38"/>
  <c r="S12" i="38"/>
  <c r="R6" i="38"/>
  <c r="K6" i="38"/>
  <c r="N6" i="38"/>
  <c r="Q6" i="38"/>
  <c r="S6" i="38"/>
  <c r="K17" i="38"/>
  <c r="R17" i="38"/>
  <c r="S17" i="38"/>
  <c r="N17" i="38"/>
  <c r="Q17" i="38"/>
  <c r="O17" i="38" s="1"/>
  <c r="K21" i="38"/>
  <c r="R21" i="38"/>
  <c r="N21" i="38"/>
  <c r="Q21" i="38"/>
  <c r="O21" i="38" s="1"/>
  <c r="S21" i="38"/>
  <c r="K16" i="38"/>
  <c r="R16" i="38"/>
  <c r="Q16" i="38"/>
  <c r="O16" i="38" s="1"/>
  <c r="S16" i="38"/>
  <c r="N16" i="38"/>
  <c r="R23" i="38"/>
  <c r="K23" i="38"/>
  <c r="Q23" i="38"/>
  <c r="O23" i="38" s="1"/>
  <c r="S23" i="38"/>
  <c r="N23" i="38"/>
  <c r="M6" i="38"/>
  <c r="M17" i="38"/>
  <c r="M21" i="38"/>
  <c r="M16" i="38"/>
  <c r="K8" i="38"/>
  <c r="R8" i="38"/>
  <c r="S8" i="38"/>
  <c r="N8" i="38"/>
  <c r="Q8" i="38"/>
  <c r="M23" i="38"/>
  <c r="K13" i="38"/>
  <c r="R13" i="38"/>
  <c r="Q13" i="38"/>
  <c r="S13" i="38"/>
  <c r="N13" i="38"/>
  <c r="R27" i="38"/>
  <c r="K27" i="38"/>
  <c r="N27" i="38"/>
  <c r="Q27" i="38"/>
  <c r="O27" i="38" s="1"/>
  <c r="S27" i="38"/>
  <c r="R11" i="38"/>
  <c r="K11" i="38"/>
  <c r="N11" i="38"/>
  <c r="Q11" i="38"/>
  <c r="S11" i="38"/>
  <c r="K9" i="38"/>
  <c r="R9" i="38"/>
  <c r="N9" i="38"/>
  <c r="Q9" i="38"/>
  <c r="S9" i="38"/>
  <c r="R19" i="38"/>
  <c r="K19" i="38"/>
  <c r="Q19" i="38"/>
  <c r="O19" i="38" s="1"/>
  <c r="S19" i="38"/>
  <c r="N19" i="38"/>
  <c r="K5" i="38"/>
  <c r="R5" i="38"/>
  <c r="Q5" i="38"/>
  <c r="S5" i="38"/>
  <c r="N5" i="38"/>
  <c r="M13" i="38"/>
  <c r="M27" i="38"/>
  <c r="M11" i="38"/>
  <c r="M9" i="38"/>
  <c r="M19" i="38"/>
  <c r="M5" i="38"/>
  <c r="AI88" i="34"/>
  <c r="AI86" i="34"/>
  <c r="AI81" i="34"/>
  <c r="AI79" i="34"/>
  <c r="AI87" i="34"/>
  <c r="AI83" i="34"/>
  <c r="AI85" i="34"/>
  <c r="AI78" i="34"/>
  <c r="AI80" i="34"/>
  <c r="AI82" i="34"/>
  <c r="AI84" i="34"/>
  <c r="L6" i="34" l="1"/>
  <c r="M6" i="34"/>
  <c r="R6" i="34"/>
  <c r="P6" i="34"/>
  <c r="T6" i="34"/>
  <c r="S6" i="34"/>
  <c r="O26" i="40"/>
  <c r="M5" i="37"/>
  <c r="O7" i="37"/>
  <c r="O17" i="40"/>
  <c r="O22" i="40"/>
  <c r="O9" i="37"/>
  <c r="O26" i="43"/>
  <c r="O16" i="45"/>
  <c r="O7" i="47"/>
  <c r="O8" i="37"/>
  <c r="O10" i="47"/>
  <c r="O16" i="40"/>
  <c r="O18" i="45"/>
  <c r="O24" i="40"/>
  <c r="O25" i="44"/>
  <c r="O5" i="47"/>
  <c r="O15" i="37"/>
  <c r="O19" i="40"/>
  <c r="O22" i="43"/>
  <c r="O12" i="37"/>
  <c r="O15" i="40"/>
  <c r="O18" i="40"/>
  <c r="O21" i="43"/>
  <c r="O24" i="45"/>
  <c r="O20" i="45"/>
  <c r="O19" i="45"/>
  <c r="O23" i="45"/>
  <c r="O18" i="44"/>
  <c r="O22" i="44"/>
  <c r="O21" i="44"/>
  <c r="O16" i="44"/>
  <c r="O25" i="40"/>
  <c r="O11" i="37"/>
  <c r="O17" i="37"/>
  <c r="O6" i="37"/>
  <c r="O10" i="37"/>
  <c r="O13" i="37"/>
  <c r="K5" i="37"/>
  <c r="Q5" i="37"/>
  <c r="P5" i="37"/>
  <c r="R5" i="37"/>
  <c r="S5" i="37"/>
  <c r="L5" i="37"/>
  <c r="N5" i="37"/>
  <c r="O14" i="37"/>
  <c r="O16" i="37"/>
  <c r="O15" i="47"/>
  <c r="O9" i="47"/>
  <c r="O16" i="47"/>
  <c r="O8" i="47"/>
  <c r="O13" i="47"/>
  <c r="O14" i="47"/>
  <c r="O27" i="45"/>
  <c r="O21" i="45"/>
  <c r="O15" i="45"/>
  <c r="O26" i="45"/>
  <c r="O25" i="45"/>
  <c r="O22" i="45"/>
  <c r="O17" i="45"/>
  <c r="O26" i="44"/>
  <c r="O20" i="44"/>
  <c r="O19" i="44"/>
  <c r="O23" i="44"/>
  <c r="O17" i="44"/>
  <c r="O15" i="44"/>
  <c r="O27" i="44"/>
  <c r="O16" i="43"/>
  <c r="O23" i="43"/>
  <c r="O27" i="43"/>
  <c r="O20" i="43"/>
  <c r="O19" i="43"/>
  <c r="O18" i="43"/>
  <c r="O25" i="43"/>
  <c r="O23" i="40"/>
  <c r="O20" i="40"/>
  <c r="O27" i="40"/>
  <c r="O21" i="40"/>
  <c r="O6" i="47"/>
  <c r="O11" i="47"/>
  <c r="O12" i="47"/>
  <c r="O17" i="47"/>
  <c r="P14" i="34"/>
  <c r="T14" i="34"/>
  <c r="M14" i="34"/>
  <c r="S14" i="34"/>
  <c r="M11" i="34"/>
  <c r="T11" i="34"/>
  <c r="S9" i="34"/>
  <c r="M9" i="34"/>
  <c r="T9" i="34"/>
  <c r="P9" i="34"/>
  <c r="M15" i="34"/>
  <c r="L8" i="34"/>
  <c r="R8" i="34"/>
  <c r="M8" i="34"/>
  <c r="P8" i="34"/>
  <c r="S8" i="34"/>
  <c r="T8" i="34"/>
  <c r="L13" i="34"/>
  <c r="R13" i="34"/>
  <c r="M13" i="34"/>
  <c r="S13" i="34"/>
  <c r="P13" i="34"/>
  <c r="T13" i="34"/>
  <c r="L10" i="34"/>
  <c r="R10" i="34"/>
  <c r="M10" i="34"/>
  <c r="P10" i="34"/>
  <c r="S10" i="34"/>
  <c r="T10" i="34"/>
  <c r="N11" i="34"/>
  <c r="L11" i="34"/>
  <c r="R11" i="34"/>
  <c r="S11" i="34"/>
  <c r="N13" i="34"/>
  <c r="L15" i="34"/>
  <c r="R15" i="34"/>
  <c r="S15" i="34"/>
  <c r="P15" i="34"/>
  <c r="L14" i="34"/>
  <c r="R14" i="34"/>
  <c r="N10" i="34"/>
  <c r="B7" i="34"/>
  <c r="N7" i="34" s="1"/>
  <c r="N14" i="34"/>
  <c r="P11" i="34"/>
  <c r="N8" i="34"/>
  <c r="L9" i="34"/>
  <c r="R9" i="34"/>
  <c r="B16" i="34"/>
  <c r="N16" i="34" s="1"/>
  <c r="N15" i="34"/>
  <c r="N9" i="34"/>
  <c r="B12" i="34"/>
  <c r="E6" i="21"/>
  <c r="E7" i="21"/>
  <c r="E8" i="21"/>
  <c r="E9" i="21"/>
  <c r="E10" i="21"/>
  <c r="E11" i="21"/>
  <c r="E12" i="21"/>
  <c r="E13" i="21"/>
  <c r="E14" i="21"/>
  <c r="E15" i="21"/>
  <c r="E16" i="21"/>
  <c r="E17" i="21"/>
  <c r="E18" i="21"/>
  <c r="E19" i="21"/>
  <c r="E20" i="21"/>
  <c r="E21" i="21"/>
  <c r="E22" i="21"/>
  <c r="E23" i="21"/>
  <c r="E24" i="21"/>
  <c r="E25" i="21"/>
  <c r="E26" i="21"/>
  <c r="E27" i="21"/>
  <c r="E5" i="21"/>
  <c r="O5" i="37" l="1"/>
  <c r="L12" i="34"/>
  <c r="S12" i="34"/>
  <c r="R12" i="34"/>
  <c r="P12" i="34"/>
  <c r="M12" i="34"/>
  <c r="T12" i="34"/>
  <c r="L16" i="34"/>
  <c r="R16" i="34"/>
  <c r="S16" i="34"/>
  <c r="M16" i="34"/>
  <c r="T16" i="34"/>
  <c r="P16" i="34"/>
  <c r="L7" i="34"/>
  <c r="R7" i="34"/>
  <c r="S7" i="34"/>
  <c r="M7" i="34"/>
  <c r="P7" i="34"/>
  <c r="T7" i="34"/>
  <c r="N12" i="34"/>
  <c r="D27" i="27"/>
  <c r="D26" i="27"/>
  <c r="M26" i="27" s="1"/>
  <c r="D25" i="27"/>
  <c r="D24" i="27"/>
  <c r="D23" i="27"/>
  <c r="D22" i="27"/>
  <c r="D21" i="27"/>
  <c r="D20" i="27"/>
  <c r="M20" i="27" s="1"/>
  <c r="D19" i="27"/>
  <c r="D18" i="27"/>
  <c r="M18" i="27" s="1"/>
  <c r="D17" i="27"/>
  <c r="D16" i="27"/>
  <c r="D15" i="27"/>
  <c r="D14" i="27"/>
  <c r="D13" i="27"/>
  <c r="D12" i="27"/>
  <c r="D11" i="27"/>
  <c r="D10" i="27"/>
  <c r="M10" i="27" s="1"/>
  <c r="C27" i="27" l="1"/>
  <c r="L27" i="27" s="1"/>
  <c r="M27" i="27"/>
  <c r="C12" i="27"/>
  <c r="L12" i="27" s="1"/>
  <c r="M12" i="27"/>
  <c r="C14" i="27"/>
  <c r="L14" i="27" s="1"/>
  <c r="M14" i="27"/>
  <c r="C11" i="27"/>
  <c r="L11" i="27" s="1"/>
  <c r="M11" i="27"/>
  <c r="C19" i="27"/>
  <c r="L19" i="27" s="1"/>
  <c r="M19" i="27"/>
  <c r="C13" i="27"/>
  <c r="L13" i="27" s="1"/>
  <c r="M13" i="27"/>
  <c r="C21" i="27"/>
  <c r="L21" i="27" s="1"/>
  <c r="M21" i="27"/>
  <c r="C23" i="27"/>
  <c r="L23" i="27" s="1"/>
  <c r="M23" i="27"/>
  <c r="C16" i="27"/>
  <c r="L16" i="27" s="1"/>
  <c r="M16" i="27"/>
  <c r="C24" i="27"/>
  <c r="L24" i="27" s="1"/>
  <c r="M24" i="27"/>
  <c r="C22" i="27"/>
  <c r="L22" i="27" s="1"/>
  <c r="M22" i="27"/>
  <c r="C15" i="27"/>
  <c r="L15" i="27" s="1"/>
  <c r="M15" i="27"/>
  <c r="C17" i="27"/>
  <c r="L17" i="27" s="1"/>
  <c r="M17" i="27"/>
  <c r="C25" i="27"/>
  <c r="L25" i="27" s="1"/>
  <c r="M25" i="27"/>
  <c r="C18" i="27"/>
  <c r="L18" i="27" s="1"/>
  <c r="C10" i="27"/>
  <c r="C20" i="27"/>
  <c r="L20" i="27" s="1"/>
  <c r="C26" i="27"/>
  <c r="L26" i="27" s="1"/>
  <c r="D27" i="24"/>
  <c r="C27" i="24" s="1"/>
  <c r="L27" i="24" s="1"/>
  <c r="D27" i="23"/>
  <c r="C27" i="23" s="1"/>
  <c r="L27" i="23" s="1"/>
  <c r="R20" i="23"/>
  <c r="R12" i="23"/>
  <c r="D27" i="22"/>
  <c r="C27" i="22" s="1"/>
  <c r="L27" i="22" s="1"/>
  <c r="D26" i="22"/>
  <c r="C26" i="22" s="1"/>
  <c r="L26" i="22" s="1"/>
  <c r="D25" i="22"/>
  <c r="C25" i="22" s="1"/>
  <c r="L25" i="22" s="1"/>
  <c r="D24" i="22"/>
  <c r="C24" i="22" s="1"/>
  <c r="L24" i="22" s="1"/>
  <c r="D23" i="22"/>
  <c r="C23" i="22" s="1"/>
  <c r="L23" i="22" s="1"/>
  <c r="D22" i="22"/>
  <c r="C22" i="22" s="1"/>
  <c r="L22" i="22" s="1"/>
  <c r="P22" i="22"/>
  <c r="D21" i="22"/>
  <c r="D20" i="22"/>
  <c r="C20" i="22" s="1"/>
  <c r="L20" i="22" s="1"/>
  <c r="D19" i="22"/>
  <c r="C19" i="22" s="1"/>
  <c r="L19" i="22" s="1"/>
  <c r="D18" i="22"/>
  <c r="C18" i="22" s="1"/>
  <c r="L18" i="22" s="1"/>
  <c r="D17" i="22"/>
  <c r="C17" i="22" s="1"/>
  <c r="L17" i="22" s="1"/>
  <c r="D16" i="22"/>
  <c r="D15" i="22"/>
  <c r="C15" i="22" s="1"/>
  <c r="L15" i="22" s="1"/>
  <c r="D14" i="22"/>
  <c r="C14" i="22" s="1"/>
  <c r="L14" i="22" s="1"/>
  <c r="P14" i="22"/>
  <c r="D13" i="22"/>
  <c r="D12" i="22"/>
  <c r="C12" i="22" s="1"/>
  <c r="L12" i="22" s="1"/>
  <c r="D11" i="22"/>
  <c r="C11" i="22" s="1"/>
  <c r="L11" i="22" s="1"/>
  <c r="D10" i="22"/>
  <c r="C10" i="22" s="1"/>
  <c r="L10" i="22" s="1"/>
  <c r="D9" i="22"/>
  <c r="C9" i="22" s="1"/>
  <c r="L9" i="22" s="1"/>
  <c r="S26" i="21"/>
  <c r="R20" i="21"/>
  <c r="S18" i="21"/>
  <c r="R10" i="21"/>
  <c r="D27" i="20"/>
  <c r="C27" i="20" s="1"/>
  <c r="L27" i="20" s="1"/>
  <c r="D26" i="20"/>
  <c r="C26" i="20" s="1"/>
  <c r="L26" i="20" s="1"/>
  <c r="D25" i="20"/>
  <c r="C25" i="20" s="1"/>
  <c r="L25" i="20" s="1"/>
  <c r="D24" i="20"/>
  <c r="C24" i="20" s="1"/>
  <c r="L24" i="20" s="1"/>
  <c r="D23" i="20"/>
  <c r="C23" i="20" s="1"/>
  <c r="L23" i="20" s="1"/>
  <c r="D22" i="20"/>
  <c r="C22" i="20" s="1"/>
  <c r="L22" i="20" s="1"/>
  <c r="D21" i="20"/>
  <c r="C21" i="20" s="1"/>
  <c r="L21" i="20" s="1"/>
  <c r="D20" i="20"/>
  <c r="D19" i="20"/>
  <c r="C19" i="20" s="1"/>
  <c r="L19" i="20" s="1"/>
  <c r="D18" i="20"/>
  <c r="C18" i="20" s="1"/>
  <c r="L18" i="20" s="1"/>
  <c r="D17" i="20"/>
  <c r="C17" i="20" s="1"/>
  <c r="L17" i="20" s="1"/>
  <c r="D16" i="20"/>
  <c r="C16" i="20" s="1"/>
  <c r="L16" i="20" s="1"/>
  <c r="D15" i="20"/>
  <c r="C15" i="20" s="1"/>
  <c r="L15" i="20" s="1"/>
  <c r="D14" i="20"/>
  <c r="C14" i="20" s="1"/>
  <c r="L14" i="20" s="1"/>
  <c r="D13" i="20"/>
  <c r="C13" i="20" s="1"/>
  <c r="L13" i="20" s="1"/>
  <c r="D12" i="20"/>
  <c r="D11" i="20"/>
  <c r="C11" i="20" s="1"/>
  <c r="L11" i="20" s="1"/>
  <c r="D10" i="20"/>
  <c r="C10" i="20" s="1"/>
  <c r="L10" i="20" s="1"/>
  <c r="D27" i="17"/>
  <c r="C27" i="17" s="1"/>
  <c r="L27" i="17" s="1"/>
  <c r="D26" i="17"/>
  <c r="C26" i="17" s="1"/>
  <c r="L26" i="17" s="1"/>
  <c r="D25" i="17"/>
  <c r="C25" i="17" s="1"/>
  <c r="L25" i="17" s="1"/>
  <c r="D24" i="17"/>
  <c r="C24" i="17" s="1"/>
  <c r="L24" i="17" s="1"/>
  <c r="D23" i="17"/>
  <c r="D22" i="17"/>
  <c r="C22" i="17" s="1"/>
  <c r="L22" i="17" s="1"/>
  <c r="D21" i="17"/>
  <c r="C21" i="17" s="1"/>
  <c r="L21" i="17" s="1"/>
  <c r="D20" i="17"/>
  <c r="D19" i="17"/>
  <c r="C19" i="17" s="1"/>
  <c r="L19" i="17" s="1"/>
  <c r="D18" i="17"/>
  <c r="C18" i="17" s="1"/>
  <c r="L18" i="17" s="1"/>
  <c r="D17" i="17"/>
  <c r="C17" i="17" s="1"/>
  <c r="L17" i="17" s="1"/>
  <c r="D16" i="17"/>
  <c r="C16" i="17" s="1"/>
  <c r="L16" i="17" s="1"/>
  <c r="D15" i="17"/>
  <c r="C15" i="17" s="1"/>
  <c r="L15" i="17" s="1"/>
  <c r="D14" i="17"/>
  <c r="C14" i="17" s="1"/>
  <c r="L14" i="17" s="1"/>
  <c r="D13" i="17"/>
  <c r="C13" i="17" s="1"/>
  <c r="L13" i="17" s="1"/>
  <c r="D12" i="17"/>
  <c r="C12" i="17" s="1"/>
  <c r="L12" i="17" s="1"/>
  <c r="R12" i="17"/>
  <c r="D11" i="17"/>
  <c r="C11" i="17" s="1"/>
  <c r="L11" i="17" s="1"/>
  <c r="D10" i="17"/>
  <c r="C10" i="17" s="1"/>
  <c r="L10" i="17" s="1"/>
  <c r="P7" i="17"/>
  <c r="N7" i="17"/>
  <c r="D26" i="16"/>
  <c r="C26" i="16" s="1"/>
  <c r="L26" i="16" s="1"/>
  <c r="D25" i="16"/>
  <c r="C25" i="16" s="1"/>
  <c r="L25" i="16" s="1"/>
  <c r="D24" i="16"/>
  <c r="C24" i="16" s="1"/>
  <c r="L24" i="16" s="1"/>
  <c r="D23" i="16"/>
  <c r="C23" i="16" s="1"/>
  <c r="L23" i="16" s="1"/>
  <c r="D22" i="16"/>
  <c r="C22" i="16" s="1"/>
  <c r="L22" i="16" s="1"/>
  <c r="D21" i="16"/>
  <c r="C21" i="16" s="1"/>
  <c r="L21" i="16" s="1"/>
  <c r="D20" i="16"/>
  <c r="D19" i="16"/>
  <c r="C19" i="16" s="1"/>
  <c r="L19" i="16" s="1"/>
  <c r="D18" i="16"/>
  <c r="C18" i="16" s="1"/>
  <c r="L18" i="16" s="1"/>
  <c r="D17" i="16"/>
  <c r="C17" i="16" s="1"/>
  <c r="L17" i="16" s="1"/>
  <c r="D16" i="16"/>
  <c r="D15" i="16"/>
  <c r="C15" i="16" s="1"/>
  <c r="L15" i="16" s="1"/>
  <c r="D14" i="16"/>
  <c r="C14" i="16" s="1"/>
  <c r="L14" i="16" s="1"/>
  <c r="D13" i="16"/>
  <c r="C13" i="16" s="1"/>
  <c r="L13" i="16" s="1"/>
  <c r="D12" i="16"/>
  <c r="D11" i="16"/>
  <c r="C11" i="16" s="1"/>
  <c r="L11" i="16" s="1"/>
  <c r="D10" i="16"/>
  <c r="C10" i="16" s="1"/>
  <c r="L10" i="16" s="1"/>
  <c r="D9" i="16"/>
  <c r="C9" i="16" s="1"/>
  <c r="L9" i="16" s="1"/>
  <c r="D8" i="16"/>
  <c r="C8" i="16" s="1"/>
  <c r="L8" i="16" s="1"/>
  <c r="D7" i="16"/>
  <c r="C7" i="16" s="1"/>
  <c r="L7" i="16" s="1"/>
  <c r="D6" i="16"/>
  <c r="C6" i="16" s="1"/>
  <c r="L6" i="16" s="1"/>
  <c r="D5" i="16"/>
  <c r="C5" i="16" s="1"/>
  <c r="L5" i="16" s="1"/>
  <c r="D27" i="15"/>
  <c r="C27" i="15" s="1"/>
  <c r="L27" i="15" s="1"/>
  <c r="D26" i="15"/>
  <c r="D25" i="15"/>
  <c r="C25" i="15" s="1"/>
  <c r="L25" i="15" s="1"/>
  <c r="D24" i="15"/>
  <c r="C24" i="15" s="1"/>
  <c r="L24" i="15" s="1"/>
  <c r="D23" i="15"/>
  <c r="C23" i="15" s="1"/>
  <c r="L23" i="15" s="1"/>
  <c r="D22" i="15"/>
  <c r="C22" i="15" s="1"/>
  <c r="L22" i="15" s="1"/>
  <c r="D21" i="15"/>
  <c r="C21" i="15" s="1"/>
  <c r="L21" i="15" s="1"/>
  <c r="D20" i="15"/>
  <c r="D19" i="15"/>
  <c r="C19" i="15" s="1"/>
  <c r="L19" i="15" s="1"/>
  <c r="D18" i="15"/>
  <c r="C18" i="15" s="1"/>
  <c r="L18" i="15" s="1"/>
  <c r="D17" i="15"/>
  <c r="C17" i="15" s="1"/>
  <c r="L17" i="15" s="1"/>
  <c r="D16" i="15"/>
  <c r="D15" i="15"/>
  <c r="C15" i="15" s="1"/>
  <c r="L15" i="15" s="1"/>
  <c r="D14" i="15"/>
  <c r="C14" i="15" s="1"/>
  <c r="L14" i="15" s="1"/>
  <c r="D13" i="15"/>
  <c r="C13" i="15" s="1"/>
  <c r="L13" i="15" s="1"/>
  <c r="D12" i="15"/>
  <c r="D11" i="15"/>
  <c r="C11" i="15" s="1"/>
  <c r="L11" i="15" s="1"/>
  <c r="D10" i="15"/>
  <c r="C10" i="15" s="1"/>
  <c r="L10" i="15" s="1"/>
  <c r="D9" i="15"/>
  <c r="C9" i="15" s="1"/>
  <c r="L9" i="15" s="1"/>
  <c r="D8" i="15"/>
  <c r="C8" i="15" s="1"/>
  <c r="L8" i="15" s="1"/>
  <c r="K8" i="15"/>
  <c r="D7" i="15"/>
  <c r="C7" i="15" s="1"/>
  <c r="L7" i="15" s="1"/>
  <c r="D6" i="15"/>
  <c r="C6" i="15" s="1"/>
  <c r="L6" i="15" s="1"/>
  <c r="P6" i="15"/>
  <c r="D5" i="15"/>
  <c r="C5" i="15" s="1"/>
  <c r="L5" i="15" s="1"/>
  <c r="D27" i="13"/>
  <c r="C27" i="13" s="1"/>
  <c r="L27" i="13" s="1"/>
  <c r="D26" i="13"/>
  <c r="C26" i="13" s="1"/>
  <c r="L26" i="13" s="1"/>
  <c r="D25" i="13"/>
  <c r="C25" i="13" s="1"/>
  <c r="L25" i="13" s="1"/>
  <c r="D24" i="13"/>
  <c r="C24" i="13" s="1"/>
  <c r="L24" i="13" s="1"/>
  <c r="D23" i="13"/>
  <c r="C23" i="13" s="1"/>
  <c r="L23" i="13" s="1"/>
  <c r="D22" i="13"/>
  <c r="D21" i="13"/>
  <c r="C21" i="13" s="1"/>
  <c r="L21" i="13" s="1"/>
  <c r="D20" i="13"/>
  <c r="D19" i="13"/>
  <c r="C19" i="13" s="1"/>
  <c r="L19" i="13" s="1"/>
  <c r="D18" i="13"/>
  <c r="C18" i="13" s="1"/>
  <c r="L18" i="13" s="1"/>
  <c r="D17" i="13"/>
  <c r="C17" i="13" s="1"/>
  <c r="L17" i="13" s="1"/>
  <c r="D16" i="13"/>
  <c r="C16" i="13" s="1"/>
  <c r="L16" i="13" s="1"/>
  <c r="D15" i="13"/>
  <c r="C15" i="13" s="1"/>
  <c r="L15" i="13" s="1"/>
  <c r="D14" i="13"/>
  <c r="C14" i="13" s="1"/>
  <c r="L14" i="13" s="1"/>
  <c r="D13" i="13"/>
  <c r="C13" i="13" s="1"/>
  <c r="L13" i="13" s="1"/>
  <c r="D12" i="13"/>
  <c r="D11" i="13"/>
  <c r="C11" i="13" s="1"/>
  <c r="L11" i="13" s="1"/>
  <c r="D10" i="13"/>
  <c r="D9" i="13"/>
  <c r="C9" i="13" s="1"/>
  <c r="L9" i="13" s="1"/>
  <c r="D8" i="13"/>
  <c r="C8" i="13" s="1"/>
  <c r="L8" i="13" s="1"/>
  <c r="D7" i="13"/>
  <c r="C7" i="13" s="1"/>
  <c r="L7" i="13" s="1"/>
  <c r="D6" i="13"/>
  <c r="C6" i="13" s="1"/>
  <c r="L6" i="13" s="1"/>
  <c r="D5" i="13"/>
  <c r="C5" i="13" s="1"/>
  <c r="L5" i="13" s="1"/>
  <c r="D27" i="12"/>
  <c r="C27" i="12" s="1"/>
  <c r="L27" i="12" s="1"/>
  <c r="D26" i="12"/>
  <c r="C26" i="12" s="1"/>
  <c r="L26" i="12" s="1"/>
  <c r="D25" i="12"/>
  <c r="C25" i="12" s="1"/>
  <c r="L25" i="12" s="1"/>
  <c r="D24" i="12"/>
  <c r="C24" i="12" s="1"/>
  <c r="L24" i="12" s="1"/>
  <c r="D23" i="12"/>
  <c r="C23" i="12" s="1"/>
  <c r="L23" i="12" s="1"/>
  <c r="D22" i="12"/>
  <c r="C22" i="12" s="1"/>
  <c r="L22" i="12" s="1"/>
  <c r="D21" i="12"/>
  <c r="C21" i="12" s="1"/>
  <c r="L21" i="12" s="1"/>
  <c r="Q21" i="12"/>
  <c r="D20" i="12"/>
  <c r="D19" i="12"/>
  <c r="C19" i="12" s="1"/>
  <c r="L19" i="12" s="1"/>
  <c r="D18" i="12"/>
  <c r="C18" i="12" s="1"/>
  <c r="L18" i="12" s="1"/>
  <c r="D17" i="12"/>
  <c r="C17" i="12" s="1"/>
  <c r="L17" i="12" s="1"/>
  <c r="D16" i="12"/>
  <c r="C16" i="12" s="1"/>
  <c r="L16" i="12" s="1"/>
  <c r="D15" i="12"/>
  <c r="C15" i="12" s="1"/>
  <c r="L15" i="12" s="1"/>
  <c r="D14" i="12"/>
  <c r="C14" i="12" s="1"/>
  <c r="L14" i="12" s="1"/>
  <c r="D13" i="12"/>
  <c r="D12" i="12"/>
  <c r="D11" i="12"/>
  <c r="C11" i="12" s="1"/>
  <c r="L11" i="12" s="1"/>
  <c r="D10" i="12"/>
  <c r="C10" i="12" s="1"/>
  <c r="L10" i="12" s="1"/>
  <c r="D9" i="12"/>
  <c r="C9" i="12" s="1"/>
  <c r="L9" i="12" s="1"/>
  <c r="D8" i="12"/>
  <c r="C8" i="12" s="1"/>
  <c r="L8" i="12" s="1"/>
  <c r="D7" i="12"/>
  <c r="C7" i="12" s="1"/>
  <c r="L7" i="12" s="1"/>
  <c r="D6" i="12"/>
  <c r="C6" i="12" s="1"/>
  <c r="L6" i="12" s="1"/>
  <c r="D5" i="10"/>
  <c r="D6" i="10"/>
  <c r="D7" i="10"/>
  <c r="D8" i="10"/>
  <c r="M8" i="10" s="1"/>
  <c r="D9" i="10"/>
  <c r="D10" i="10"/>
  <c r="M10" i="10" s="1"/>
  <c r="D11" i="10"/>
  <c r="D12" i="10"/>
  <c r="M12" i="10" s="1"/>
  <c r="D13" i="10"/>
  <c r="D14" i="10"/>
  <c r="D15" i="10"/>
  <c r="D16" i="10"/>
  <c r="M16" i="10" s="1"/>
  <c r="D17" i="10"/>
  <c r="D18" i="10"/>
  <c r="M18" i="10" s="1"/>
  <c r="D19" i="10"/>
  <c r="D20" i="10"/>
  <c r="D21" i="10"/>
  <c r="D22" i="10"/>
  <c r="D23" i="10"/>
  <c r="D24" i="10"/>
  <c r="M24" i="10" s="1"/>
  <c r="D25" i="10"/>
  <c r="D26" i="10"/>
  <c r="D27" i="10"/>
  <c r="S26" i="10"/>
  <c r="D9" i="9"/>
  <c r="C9" i="9" s="1"/>
  <c r="L9" i="9" s="1"/>
  <c r="D10" i="9"/>
  <c r="C10" i="9" s="1"/>
  <c r="L10" i="9" s="1"/>
  <c r="D11" i="9"/>
  <c r="C11" i="9" s="1"/>
  <c r="L11" i="9" s="1"/>
  <c r="D12" i="9"/>
  <c r="C12" i="9" s="1"/>
  <c r="L12" i="9" s="1"/>
  <c r="D13" i="9"/>
  <c r="D14" i="9"/>
  <c r="D15" i="9"/>
  <c r="C15" i="9" s="1"/>
  <c r="L15" i="9" s="1"/>
  <c r="D16" i="9"/>
  <c r="C16" i="9" s="1"/>
  <c r="L16" i="9" s="1"/>
  <c r="D17" i="9"/>
  <c r="C17" i="9" s="1"/>
  <c r="L17" i="9" s="1"/>
  <c r="D18" i="9"/>
  <c r="C18" i="9" s="1"/>
  <c r="L18" i="9" s="1"/>
  <c r="D19" i="9"/>
  <c r="C19" i="9" s="1"/>
  <c r="L19" i="9" s="1"/>
  <c r="D20" i="9"/>
  <c r="C20" i="9" s="1"/>
  <c r="L20" i="9" s="1"/>
  <c r="D21" i="9"/>
  <c r="D22" i="9"/>
  <c r="D23" i="9"/>
  <c r="C23" i="9" s="1"/>
  <c r="L23" i="9" s="1"/>
  <c r="D24" i="9"/>
  <c r="C24" i="9" s="1"/>
  <c r="L24" i="9" s="1"/>
  <c r="D25" i="9"/>
  <c r="C25" i="9" s="1"/>
  <c r="L25" i="9" s="1"/>
  <c r="D26" i="9"/>
  <c r="C26" i="9" s="1"/>
  <c r="L26" i="9" s="1"/>
  <c r="D27" i="9"/>
  <c r="C27" i="9" s="1"/>
  <c r="L27" i="9" s="1"/>
  <c r="P6" i="9"/>
  <c r="D27" i="8"/>
  <c r="M27" i="8" s="1"/>
  <c r="D26" i="8"/>
  <c r="D25" i="8"/>
  <c r="D24" i="8"/>
  <c r="D23" i="8"/>
  <c r="D22" i="8"/>
  <c r="D21" i="8"/>
  <c r="D20" i="8"/>
  <c r="D19" i="8"/>
  <c r="M19" i="8" s="1"/>
  <c r="D18" i="8"/>
  <c r="M18" i="8" s="1"/>
  <c r="D17" i="8"/>
  <c r="D16" i="8"/>
  <c r="D15" i="8"/>
  <c r="D14" i="8"/>
  <c r="D13" i="8"/>
  <c r="D12" i="8"/>
  <c r="D11" i="8"/>
  <c r="D10" i="8"/>
  <c r="R10" i="8"/>
  <c r="D5" i="7"/>
  <c r="D6" i="7"/>
  <c r="D7" i="7"/>
  <c r="D8" i="7"/>
  <c r="D9" i="7"/>
  <c r="D10" i="7"/>
  <c r="D11" i="7"/>
  <c r="D12" i="7"/>
  <c r="D13" i="7"/>
  <c r="D14" i="7"/>
  <c r="D15" i="7"/>
  <c r="M15" i="7" s="1"/>
  <c r="D16" i="7"/>
  <c r="D17" i="7"/>
  <c r="D18" i="7"/>
  <c r="D19" i="7"/>
  <c r="D20" i="7"/>
  <c r="D21" i="7"/>
  <c r="D22" i="7"/>
  <c r="D23" i="7"/>
  <c r="D24" i="7"/>
  <c r="M24" i="7" s="1"/>
  <c r="D25" i="7"/>
  <c r="D26" i="7"/>
  <c r="D27" i="7"/>
  <c r="N23" i="7"/>
  <c r="N7" i="7"/>
  <c r="C22" i="10" l="1"/>
  <c r="L22" i="10" s="1"/>
  <c r="M22" i="10"/>
  <c r="C14" i="10"/>
  <c r="L14" i="10" s="1"/>
  <c r="M14" i="10"/>
  <c r="C6" i="10"/>
  <c r="L6" i="10" s="1"/>
  <c r="M6" i="10"/>
  <c r="C21" i="10"/>
  <c r="L21" i="10" s="1"/>
  <c r="M21" i="10"/>
  <c r="C13" i="10"/>
  <c r="L13" i="10" s="1"/>
  <c r="M13" i="10"/>
  <c r="C5" i="10"/>
  <c r="L5" i="10" s="1"/>
  <c r="M5" i="10"/>
  <c r="C15" i="10"/>
  <c r="L15" i="10" s="1"/>
  <c r="M15" i="10"/>
  <c r="C20" i="10"/>
  <c r="L20" i="10" s="1"/>
  <c r="M20" i="10"/>
  <c r="C27" i="10"/>
  <c r="L27" i="10" s="1"/>
  <c r="M27" i="10"/>
  <c r="C19" i="10"/>
  <c r="L19" i="10" s="1"/>
  <c r="M19" i="10"/>
  <c r="C11" i="10"/>
  <c r="L11" i="10" s="1"/>
  <c r="M11" i="10"/>
  <c r="C7" i="10"/>
  <c r="L7" i="10" s="1"/>
  <c r="M7" i="10"/>
  <c r="C26" i="10"/>
  <c r="L26" i="10" s="1"/>
  <c r="M26" i="10"/>
  <c r="C23" i="10"/>
  <c r="L23" i="10" s="1"/>
  <c r="M23" i="10"/>
  <c r="C25" i="10"/>
  <c r="L25" i="10" s="1"/>
  <c r="M25" i="10"/>
  <c r="C17" i="10"/>
  <c r="L17" i="10" s="1"/>
  <c r="M17" i="10"/>
  <c r="C9" i="10"/>
  <c r="L9" i="10" s="1"/>
  <c r="M9" i="10"/>
  <c r="C12" i="8"/>
  <c r="L12" i="8" s="1"/>
  <c r="M12" i="8"/>
  <c r="C13" i="8"/>
  <c r="L13" i="8" s="1"/>
  <c r="M13" i="8"/>
  <c r="C21" i="8"/>
  <c r="L21" i="8" s="1"/>
  <c r="M21" i="8"/>
  <c r="C14" i="8"/>
  <c r="L14" i="8" s="1"/>
  <c r="M14" i="8"/>
  <c r="C22" i="8"/>
  <c r="L22" i="8" s="1"/>
  <c r="M22" i="8"/>
  <c r="C15" i="8"/>
  <c r="L15" i="8" s="1"/>
  <c r="M15" i="8"/>
  <c r="C23" i="8"/>
  <c r="L23" i="8" s="1"/>
  <c r="M23" i="8"/>
  <c r="C16" i="8"/>
  <c r="L16" i="8" s="1"/>
  <c r="M16" i="8"/>
  <c r="C24" i="8"/>
  <c r="L24" i="8" s="1"/>
  <c r="M24" i="8"/>
  <c r="C17" i="8"/>
  <c r="L17" i="8" s="1"/>
  <c r="M17" i="8"/>
  <c r="C25" i="8"/>
  <c r="L25" i="8" s="1"/>
  <c r="M25" i="8"/>
  <c r="C10" i="8"/>
  <c r="L10" i="8" s="1"/>
  <c r="M10" i="8"/>
  <c r="C26" i="8"/>
  <c r="L26" i="8" s="1"/>
  <c r="M26" i="8"/>
  <c r="C20" i="8"/>
  <c r="L20" i="8" s="1"/>
  <c r="M20" i="8"/>
  <c r="C11" i="8"/>
  <c r="L11" i="8" s="1"/>
  <c r="M11" i="8"/>
  <c r="C27" i="7"/>
  <c r="L27" i="7" s="1"/>
  <c r="M27" i="7"/>
  <c r="C26" i="7"/>
  <c r="L26" i="7" s="1"/>
  <c r="M26" i="7"/>
  <c r="C18" i="7"/>
  <c r="L18" i="7" s="1"/>
  <c r="M18" i="7"/>
  <c r="C10" i="7"/>
  <c r="L10" i="7" s="1"/>
  <c r="M10" i="7"/>
  <c r="C11" i="7"/>
  <c r="L11" i="7" s="1"/>
  <c r="M11" i="7"/>
  <c r="C25" i="7"/>
  <c r="L25" i="7" s="1"/>
  <c r="M25" i="7"/>
  <c r="C17" i="7"/>
  <c r="L17" i="7" s="1"/>
  <c r="M17" i="7"/>
  <c r="C9" i="7"/>
  <c r="L9" i="7" s="1"/>
  <c r="M9" i="7"/>
  <c r="C16" i="7"/>
  <c r="L16" i="7" s="1"/>
  <c r="M16" i="7"/>
  <c r="C8" i="7"/>
  <c r="L8" i="7" s="1"/>
  <c r="M8" i="7"/>
  <c r="C7" i="7"/>
  <c r="L7" i="7" s="1"/>
  <c r="M7" i="7"/>
  <c r="C22" i="7"/>
  <c r="L22" i="7" s="1"/>
  <c r="M22" i="7"/>
  <c r="C14" i="7"/>
  <c r="L14" i="7" s="1"/>
  <c r="M14" i="7"/>
  <c r="C6" i="7"/>
  <c r="L6" i="7" s="1"/>
  <c r="M6" i="7"/>
  <c r="C23" i="7"/>
  <c r="L23" i="7" s="1"/>
  <c r="M23" i="7"/>
  <c r="C21" i="7"/>
  <c r="L21" i="7" s="1"/>
  <c r="M21" i="7"/>
  <c r="C13" i="7"/>
  <c r="L13" i="7" s="1"/>
  <c r="M13" i="7"/>
  <c r="C5" i="7"/>
  <c r="L5" i="7" s="1"/>
  <c r="M5" i="7"/>
  <c r="C20" i="7"/>
  <c r="L20" i="7" s="1"/>
  <c r="M20" i="7"/>
  <c r="C12" i="7"/>
  <c r="L12" i="7" s="1"/>
  <c r="M12" i="7"/>
  <c r="C19" i="7"/>
  <c r="L19" i="7" s="1"/>
  <c r="M19" i="7"/>
  <c r="M24" i="22"/>
  <c r="R18" i="8"/>
  <c r="C18" i="8"/>
  <c r="L18" i="8" s="1"/>
  <c r="P22" i="9"/>
  <c r="C22" i="9"/>
  <c r="L22" i="9" s="1"/>
  <c r="P14" i="9"/>
  <c r="C14" i="9"/>
  <c r="L14" i="9" s="1"/>
  <c r="S26" i="15"/>
  <c r="C26" i="15"/>
  <c r="L26" i="15" s="1"/>
  <c r="Q21" i="9"/>
  <c r="C21" i="9"/>
  <c r="L21" i="9" s="1"/>
  <c r="Q5" i="9"/>
  <c r="R20" i="12"/>
  <c r="C20" i="12"/>
  <c r="L20" i="12" s="1"/>
  <c r="R20" i="16"/>
  <c r="C20" i="16"/>
  <c r="L20" i="16" s="1"/>
  <c r="N15" i="7"/>
  <c r="C15" i="7"/>
  <c r="L15" i="7" s="1"/>
  <c r="Q19" i="8"/>
  <c r="C19" i="8"/>
  <c r="L19" i="8" s="1"/>
  <c r="R27" i="8"/>
  <c r="C27" i="8"/>
  <c r="L27" i="8" s="1"/>
  <c r="Q13" i="9"/>
  <c r="C13" i="9"/>
  <c r="L13" i="9" s="1"/>
  <c r="R12" i="12"/>
  <c r="C12" i="12"/>
  <c r="L12" i="12" s="1"/>
  <c r="R12" i="13"/>
  <c r="C12" i="13"/>
  <c r="L12" i="13" s="1"/>
  <c r="R20" i="13"/>
  <c r="C20" i="13"/>
  <c r="L20" i="13" s="1"/>
  <c r="R12" i="16"/>
  <c r="C12" i="16"/>
  <c r="L12" i="16" s="1"/>
  <c r="R12" i="10"/>
  <c r="C12" i="10"/>
  <c r="L12" i="10" s="1"/>
  <c r="Q5" i="12"/>
  <c r="Q13" i="12"/>
  <c r="C13" i="12"/>
  <c r="L13" i="12" s="1"/>
  <c r="R12" i="15"/>
  <c r="C12" i="15"/>
  <c r="L12" i="15" s="1"/>
  <c r="R20" i="15"/>
  <c r="C20" i="15"/>
  <c r="L20" i="15" s="1"/>
  <c r="R12" i="20"/>
  <c r="C12" i="20"/>
  <c r="L12" i="20" s="1"/>
  <c r="R20" i="20"/>
  <c r="C20" i="20"/>
  <c r="L20" i="20" s="1"/>
  <c r="S16" i="22"/>
  <c r="C16" i="22"/>
  <c r="L16" i="22" s="1"/>
  <c r="P22" i="13"/>
  <c r="C22" i="13"/>
  <c r="L22" i="13" s="1"/>
  <c r="R20" i="17"/>
  <c r="C20" i="17"/>
  <c r="L20" i="17" s="1"/>
  <c r="S18" i="10"/>
  <c r="C18" i="10"/>
  <c r="L18" i="10" s="1"/>
  <c r="S10" i="10"/>
  <c r="C10" i="10"/>
  <c r="L10" i="10" s="1"/>
  <c r="K16" i="16"/>
  <c r="C16" i="16"/>
  <c r="L16" i="16" s="1"/>
  <c r="C24" i="7"/>
  <c r="L24" i="7" s="1"/>
  <c r="C24" i="10"/>
  <c r="L24" i="10" s="1"/>
  <c r="S16" i="10"/>
  <c r="C16" i="10"/>
  <c r="L16" i="10" s="1"/>
  <c r="K8" i="10"/>
  <c r="C8" i="10"/>
  <c r="L8" i="10" s="1"/>
  <c r="M16" i="15"/>
  <c r="C16" i="15"/>
  <c r="L16" i="15" s="1"/>
  <c r="M23" i="17"/>
  <c r="C23" i="17"/>
  <c r="L23" i="17" s="1"/>
  <c r="Q5" i="22"/>
  <c r="Q13" i="22"/>
  <c r="C13" i="22"/>
  <c r="L13" i="22" s="1"/>
  <c r="S10" i="13"/>
  <c r="C10" i="13"/>
  <c r="L10" i="13" s="1"/>
  <c r="S9" i="17"/>
  <c r="Q21" i="22"/>
  <c r="C21" i="22"/>
  <c r="L21" i="22" s="1"/>
  <c r="N18" i="24"/>
  <c r="R26" i="24"/>
  <c r="R12" i="24"/>
  <c r="S12" i="24"/>
  <c r="P14" i="24"/>
  <c r="Q14" i="24"/>
  <c r="P22" i="24"/>
  <c r="Q22" i="24"/>
  <c r="M22" i="24"/>
  <c r="M12" i="24"/>
  <c r="M14" i="24"/>
  <c r="S11" i="24"/>
  <c r="R11" i="24"/>
  <c r="Q11" i="24"/>
  <c r="P11" i="24"/>
  <c r="N11" i="24"/>
  <c r="K11" i="24"/>
  <c r="M16" i="24"/>
  <c r="K16" i="24"/>
  <c r="S16" i="24"/>
  <c r="Q16" i="24"/>
  <c r="R16" i="24"/>
  <c r="P16" i="24"/>
  <c r="N16" i="24"/>
  <c r="S18" i="24"/>
  <c r="S19" i="24"/>
  <c r="R19" i="24"/>
  <c r="Q19" i="24"/>
  <c r="P19" i="24"/>
  <c r="N19" i="24"/>
  <c r="K19" i="24"/>
  <c r="M24" i="24"/>
  <c r="K24" i="24"/>
  <c r="Q24" i="24"/>
  <c r="S24" i="24"/>
  <c r="R24" i="24"/>
  <c r="P24" i="24"/>
  <c r="N24" i="24"/>
  <c r="K17" i="24"/>
  <c r="S17" i="24"/>
  <c r="P17" i="24"/>
  <c r="R17" i="24"/>
  <c r="Q17" i="24"/>
  <c r="N17" i="24"/>
  <c r="M17" i="24"/>
  <c r="N10" i="24"/>
  <c r="S10" i="24"/>
  <c r="R10" i="24"/>
  <c r="K10" i="24"/>
  <c r="Q10" i="24"/>
  <c r="P10" i="24"/>
  <c r="S20" i="24"/>
  <c r="M10" i="24"/>
  <c r="R14" i="24"/>
  <c r="R22" i="24"/>
  <c r="K12" i="24"/>
  <c r="M19" i="24"/>
  <c r="M20" i="24"/>
  <c r="N12" i="24"/>
  <c r="K14" i="24"/>
  <c r="N20" i="24"/>
  <c r="K22" i="24"/>
  <c r="K20" i="24"/>
  <c r="S22" i="24"/>
  <c r="P12" i="24"/>
  <c r="P20" i="24"/>
  <c r="M11" i="24"/>
  <c r="S14" i="24"/>
  <c r="Q12" i="24"/>
  <c r="N14" i="24"/>
  <c r="Q20" i="24"/>
  <c r="N22" i="24"/>
  <c r="P5" i="23"/>
  <c r="R5" i="23"/>
  <c r="Q5" i="23"/>
  <c r="K5" i="23"/>
  <c r="P13" i="23"/>
  <c r="O13" i="23" s="1"/>
  <c r="R13" i="23"/>
  <c r="K13" i="23"/>
  <c r="Q13" i="23"/>
  <c r="P21" i="23"/>
  <c r="Q21" i="23"/>
  <c r="R21" i="23"/>
  <c r="K21" i="23"/>
  <c r="K15" i="23"/>
  <c r="P15" i="23"/>
  <c r="N15" i="23"/>
  <c r="M23" i="23"/>
  <c r="P23" i="23"/>
  <c r="N23" i="23"/>
  <c r="S9" i="23"/>
  <c r="N9" i="23"/>
  <c r="M9" i="23"/>
  <c r="K9" i="23"/>
  <c r="Q9" i="23"/>
  <c r="M15" i="23"/>
  <c r="M13" i="23"/>
  <c r="M21" i="23"/>
  <c r="M7" i="23"/>
  <c r="Q7" i="23"/>
  <c r="M5" i="23"/>
  <c r="M8" i="23"/>
  <c r="K8" i="23"/>
  <c r="S8" i="23"/>
  <c r="R8" i="23"/>
  <c r="Q8" i="23"/>
  <c r="P8" i="23"/>
  <c r="N8" i="23"/>
  <c r="M16" i="23"/>
  <c r="K16" i="23"/>
  <c r="S16" i="23"/>
  <c r="R16" i="23"/>
  <c r="Q16" i="23"/>
  <c r="P16" i="23"/>
  <c r="N16" i="23"/>
  <c r="M24" i="23"/>
  <c r="K24" i="23"/>
  <c r="S24" i="23"/>
  <c r="N24" i="23"/>
  <c r="R24" i="23"/>
  <c r="Q24" i="23"/>
  <c r="P24" i="23"/>
  <c r="K17" i="23"/>
  <c r="S17" i="23"/>
  <c r="R17" i="23"/>
  <c r="Q17" i="23"/>
  <c r="M17" i="23"/>
  <c r="P17" i="23"/>
  <c r="N17" i="23"/>
  <c r="K25" i="23"/>
  <c r="S25" i="23"/>
  <c r="R25" i="23"/>
  <c r="Q25" i="23"/>
  <c r="M25" i="23"/>
  <c r="P25" i="23"/>
  <c r="N25" i="23"/>
  <c r="S10" i="23"/>
  <c r="R10" i="23"/>
  <c r="Q10" i="23"/>
  <c r="P10" i="23"/>
  <c r="N10" i="23"/>
  <c r="K10" i="23"/>
  <c r="S18" i="23"/>
  <c r="R18" i="23"/>
  <c r="Q18" i="23"/>
  <c r="P18" i="23"/>
  <c r="N18" i="23"/>
  <c r="K18" i="23"/>
  <c r="S26" i="23"/>
  <c r="R26" i="23"/>
  <c r="Q26" i="23"/>
  <c r="P26" i="23"/>
  <c r="O26" i="23" s="1"/>
  <c r="N26" i="23"/>
  <c r="K26" i="23"/>
  <c r="S11" i="23"/>
  <c r="R11" i="23"/>
  <c r="Q11" i="23"/>
  <c r="P11" i="23"/>
  <c r="N11" i="23"/>
  <c r="K11" i="23"/>
  <c r="S19" i="23"/>
  <c r="R19" i="23"/>
  <c r="Q19" i="23"/>
  <c r="P19" i="23"/>
  <c r="N19" i="23"/>
  <c r="K19" i="23"/>
  <c r="S27" i="23"/>
  <c r="R27" i="23"/>
  <c r="Q27" i="23"/>
  <c r="P27" i="23"/>
  <c r="N27" i="23"/>
  <c r="K27" i="23"/>
  <c r="S5" i="23"/>
  <c r="M10" i="23"/>
  <c r="S13" i="23"/>
  <c r="Q15" i="23"/>
  <c r="M18" i="23"/>
  <c r="S21" i="23"/>
  <c r="Q23" i="23"/>
  <c r="M26" i="23"/>
  <c r="M6" i="23"/>
  <c r="R7" i="23"/>
  <c r="P9" i="23"/>
  <c r="M11" i="23"/>
  <c r="K12" i="23"/>
  <c r="M14" i="23"/>
  <c r="R15" i="23"/>
  <c r="M19" i="23"/>
  <c r="K20" i="23"/>
  <c r="R23" i="23"/>
  <c r="M27" i="23"/>
  <c r="S20" i="23"/>
  <c r="S7" i="23"/>
  <c r="M12" i="23"/>
  <c r="S15" i="23"/>
  <c r="M20" i="23"/>
  <c r="S23" i="23"/>
  <c r="R9" i="23"/>
  <c r="N12" i="23"/>
  <c r="N20" i="23"/>
  <c r="N5" i="23"/>
  <c r="K7" i="23"/>
  <c r="P12" i="23"/>
  <c r="O12" i="23" s="1"/>
  <c r="N13" i="23"/>
  <c r="P20" i="23"/>
  <c r="N21" i="23"/>
  <c r="K23" i="23"/>
  <c r="Q12" i="23"/>
  <c r="Q20" i="23"/>
  <c r="S12" i="23"/>
  <c r="P6" i="22"/>
  <c r="R6" i="22"/>
  <c r="K8" i="22"/>
  <c r="P8" i="22"/>
  <c r="K22" i="22"/>
  <c r="M8" i="22"/>
  <c r="R22" i="22"/>
  <c r="M14" i="22"/>
  <c r="K14" i="22"/>
  <c r="M6" i="22"/>
  <c r="R14" i="22"/>
  <c r="K6" i="22"/>
  <c r="M16" i="22"/>
  <c r="S19" i="22"/>
  <c r="R19" i="22"/>
  <c r="Q19" i="22"/>
  <c r="P19" i="22"/>
  <c r="O19" i="22" s="1"/>
  <c r="N19" i="22"/>
  <c r="M19" i="22"/>
  <c r="K19" i="22"/>
  <c r="K9" i="22"/>
  <c r="R9" i="22"/>
  <c r="S9" i="22"/>
  <c r="Q9" i="22"/>
  <c r="P9" i="22"/>
  <c r="N9" i="22"/>
  <c r="M9" i="22"/>
  <c r="K17" i="22"/>
  <c r="S17" i="22"/>
  <c r="R17" i="22"/>
  <c r="Q17" i="22"/>
  <c r="P17" i="22"/>
  <c r="N17" i="22"/>
  <c r="M17" i="22"/>
  <c r="S18" i="22"/>
  <c r="Q18" i="22"/>
  <c r="R18" i="22"/>
  <c r="P18" i="22"/>
  <c r="O18" i="22" s="1"/>
  <c r="M18" i="22"/>
  <c r="N18" i="22"/>
  <c r="K18" i="22"/>
  <c r="S10" i="22"/>
  <c r="Q10" i="22"/>
  <c r="R10" i="22"/>
  <c r="P10" i="22"/>
  <c r="M10" i="22"/>
  <c r="N10" i="22"/>
  <c r="K10" i="22"/>
  <c r="S11" i="22"/>
  <c r="R11" i="22"/>
  <c r="Q11" i="22"/>
  <c r="P11" i="22"/>
  <c r="N11" i="22"/>
  <c r="K11" i="22"/>
  <c r="M11" i="22"/>
  <c r="M15" i="22"/>
  <c r="K25" i="22"/>
  <c r="R25" i="22"/>
  <c r="S25" i="22"/>
  <c r="Q25" i="22"/>
  <c r="P25" i="22"/>
  <c r="N25" i="22"/>
  <c r="M25" i="22"/>
  <c r="M12" i="22"/>
  <c r="Q26" i="22"/>
  <c r="S26" i="22"/>
  <c r="R26" i="22"/>
  <c r="P26" i="22"/>
  <c r="M26" i="22"/>
  <c r="N26" i="22"/>
  <c r="K26" i="22"/>
  <c r="S27" i="22"/>
  <c r="R27" i="22"/>
  <c r="Q27" i="22"/>
  <c r="P27" i="22"/>
  <c r="N27" i="22"/>
  <c r="M27" i="22"/>
  <c r="K27" i="22"/>
  <c r="S8" i="22"/>
  <c r="S24" i="22"/>
  <c r="R5" i="22"/>
  <c r="Q6" i="22"/>
  <c r="N8" i="22"/>
  <c r="R13" i="22"/>
  <c r="Q14" i="22"/>
  <c r="O14" i="22" s="1"/>
  <c r="N16" i="22"/>
  <c r="M20" i="22"/>
  <c r="R21" i="22"/>
  <c r="Q22" i="22"/>
  <c r="O22" i="22" s="1"/>
  <c r="N24" i="22"/>
  <c r="S6" i="22"/>
  <c r="Q8" i="22"/>
  <c r="S14" i="22"/>
  <c r="Q16" i="22"/>
  <c r="S22" i="22"/>
  <c r="Q24" i="22"/>
  <c r="S5" i="22"/>
  <c r="S13" i="22"/>
  <c r="P16" i="22"/>
  <c r="O16" i="22" s="1"/>
  <c r="S21" i="22"/>
  <c r="P24" i="22"/>
  <c r="K5" i="22"/>
  <c r="R8" i="22"/>
  <c r="K13" i="22"/>
  <c r="R16" i="22"/>
  <c r="K21" i="22"/>
  <c r="M23" i="22"/>
  <c r="R24" i="22"/>
  <c r="M21" i="22"/>
  <c r="N5" i="22"/>
  <c r="N13" i="22"/>
  <c r="N21" i="22"/>
  <c r="M22" i="22"/>
  <c r="M5" i="22"/>
  <c r="P5" i="22"/>
  <c r="N6" i="22"/>
  <c r="P13" i="22"/>
  <c r="O13" i="22" s="1"/>
  <c r="N14" i="22"/>
  <c r="K16" i="22"/>
  <c r="P21" i="22"/>
  <c r="O21" i="22" s="1"/>
  <c r="N22" i="22"/>
  <c r="K24" i="22"/>
  <c r="M13" i="22"/>
  <c r="Q13" i="21"/>
  <c r="R13" i="21"/>
  <c r="M13" i="21"/>
  <c r="M16" i="21"/>
  <c r="N16" i="21"/>
  <c r="R12" i="21"/>
  <c r="Q12" i="21"/>
  <c r="S8" i="21"/>
  <c r="N8" i="21"/>
  <c r="K8" i="21"/>
  <c r="M24" i="21"/>
  <c r="N24" i="21"/>
  <c r="K24" i="21"/>
  <c r="M18" i="21"/>
  <c r="M8" i="21"/>
  <c r="M12" i="21"/>
  <c r="K16" i="21"/>
  <c r="Q20" i="21"/>
  <c r="M10" i="21"/>
  <c r="P13" i="21"/>
  <c r="O13" i="21" s="1"/>
  <c r="M26" i="21"/>
  <c r="N15" i="21"/>
  <c r="K15" i="21"/>
  <c r="M15" i="21"/>
  <c r="S15" i="21"/>
  <c r="R15" i="21"/>
  <c r="Q15" i="21"/>
  <c r="P15" i="21"/>
  <c r="O15" i="21" s="1"/>
  <c r="S19" i="21"/>
  <c r="Q19" i="21"/>
  <c r="P19" i="21"/>
  <c r="N19" i="21"/>
  <c r="R19" i="21"/>
  <c r="K19" i="21"/>
  <c r="N7" i="21"/>
  <c r="K7" i="21"/>
  <c r="S7" i="21"/>
  <c r="R7" i="21"/>
  <c r="Q7" i="21"/>
  <c r="P7" i="21"/>
  <c r="O7" i="21" s="1"/>
  <c r="M7" i="21"/>
  <c r="S11" i="21"/>
  <c r="Q11" i="21"/>
  <c r="P11" i="21"/>
  <c r="O11" i="21" s="1"/>
  <c r="N11" i="21"/>
  <c r="R11" i="21"/>
  <c r="K11" i="21"/>
  <c r="Q5" i="21"/>
  <c r="N5" i="21"/>
  <c r="M5" i="21"/>
  <c r="K5" i="21"/>
  <c r="R5" i="21"/>
  <c r="P5" i="21"/>
  <c r="O5" i="21" s="1"/>
  <c r="S5" i="21"/>
  <c r="Q21" i="21"/>
  <c r="N21" i="21"/>
  <c r="M21" i="21"/>
  <c r="K21" i="21"/>
  <c r="S21" i="21"/>
  <c r="R21" i="21"/>
  <c r="P21" i="21"/>
  <c r="O21" i="21" s="1"/>
  <c r="K9" i="21"/>
  <c r="S9" i="21"/>
  <c r="R9" i="21"/>
  <c r="Q9" i="21"/>
  <c r="P9" i="21"/>
  <c r="N9" i="21"/>
  <c r="K25" i="21"/>
  <c r="S25" i="21"/>
  <c r="R25" i="21"/>
  <c r="Q25" i="21"/>
  <c r="P25" i="21"/>
  <c r="O25" i="21" s="1"/>
  <c r="N25" i="21"/>
  <c r="K17" i="21"/>
  <c r="S17" i="21"/>
  <c r="R17" i="21"/>
  <c r="Q17" i="21"/>
  <c r="P17" i="21"/>
  <c r="O17" i="21" s="1"/>
  <c r="N17" i="21"/>
  <c r="N23" i="21"/>
  <c r="K23" i="21"/>
  <c r="M23" i="21"/>
  <c r="S23" i="21"/>
  <c r="R23" i="21"/>
  <c r="Q23" i="21"/>
  <c r="P23" i="21"/>
  <c r="O23" i="21" s="1"/>
  <c r="S27" i="21"/>
  <c r="R27" i="21"/>
  <c r="Q27" i="21"/>
  <c r="P27" i="21"/>
  <c r="N27" i="21"/>
  <c r="K27" i="21"/>
  <c r="S10" i="21"/>
  <c r="M9" i="21"/>
  <c r="K10" i="21"/>
  <c r="S12" i="21"/>
  <c r="M17" i="21"/>
  <c r="K18" i="21"/>
  <c r="S20" i="21"/>
  <c r="M25" i="21"/>
  <c r="K26" i="21"/>
  <c r="P8" i="21"/>
  <c r="O8" i="21" s="1"/>
  <c r="S13" i="21"/>
  <c r="P16" i="21"/>
  <c r="P24" i="21"/>
  <c r="Q8" i="21"/>
  <c r="N10" i="21"/>
  <c r="M11" i="21"/>
  <c r="K12" i="21"/>
  <c r="Q16" i="21"/>
  <c r="N18" i="21"/>
  <c r="M19" i="21"/>
  <c r="K20" i="21"/>
  <c r="M22" i="21"/>
  <c r="Q24" i="21"/>
  <c r="N26" i="21"/>
  <c r="M27" i="21"/>
  <c r="R8" i="21"/>
  <c r="P10" i="21"/>
  <c r="K13" i="21"/>
  <c r="R16" i="21"/>
  <c r="P18" i="21"/>
  <c r="M20" i="21"/>
  <c r="R24" i="21"/>
  <c r="P26" i="21"/>
  <c r="Q10" i="21"/>
  <c r="N12" i="21"/>
  <c r="S16" i="21"/>
  <c r="Q18" i="21"/>
  <c r="N20" i="21"/>
  <c r="S24" i="21"/>
  <c r="Q26" i="21"/>
  <c r="P12" i="21"/>
  <c r="O12" i="21" s="1"/>
  <c r="N13" i="21"/>
  <c r="R18" i="21"/>
  <c r="P20" i="21"/>
  <c r="O20" i="21" s="1"/>
  <c r="R26" i="21"/>
  <c r="P6" i="20"/>
  <c r="Q6" i="20"/>
  <c r="N6" i="20"/>
  <c r="P14" i="20"/>
  <c r="Q14" i="20"/>
  <c r="N14" i="20"/>
  <c r="P22" i="20"/>
  <c r="N22" i="20"/>
  <c r="Q22" i="20"/>
  <c r="S18" i="20"/>
  <c r="K18" i="20"/>
  <c r="S26" i="20"/>
  <c r="K26" i="20"/>
  <c r="M20" i="20"/>
  <c r="S20" i="20"/>
  <c r="M12" i="20"/>
  <c r="M26" i="20"/>
  <c r="M6" i="20"/>
  <c r="M18" i="20"/>
  <c r="M10" i="20"/>
  <c r="M14" i="20"/>
  <c r="N23" i="20"/>
  <c r="M23" i="20"/>
  <c r="K23" i="20"/>
  <c r="P23" i="20"/>
  <c r="O23" i="20" s="1"/>
  <c r="S23" i="20"/>
  <c r="R23" i="20"/>
  <c r="Q23" i="20"/>
  <c r="S11" i="20"/>
  <c r="R11" i="20"/>
  <c r="Q11" i="20"/>
  <c r="P11" i="20"/>
  <c r="N11" i="20"/>
  <c r="K11" i="20"/>
  <c r="N15" i="20"/>
  <c r="M15" i="20"/>
  <c r="K15" i="20"/>
  <c r="P15" i="20"/>
  <c r="S15" i="20"/>
  <c r="R15" i="20"/>
  <c r="Q15" i="20"/>
  <c r="M24" i="20"/>
  <c r="K24" i="20"/>
  <c r="S24" i="20"/>
  <c r="R24" i="20"/>
  <c r="N24" i="20"/>
  <c r="Q24" i="20"/>
  <c r="P24" i="20"/>
  <c r="K25" i="20"/>
  <c r="S25" i="20"/>
  <c r="R25" i="20"/>
  <c r="M25" i="20"/>
  <c r="Q25" i="20"/>
  <c r="P25" i="20"/>
  <c r="N25" i="20"/>
  <c r="N7" i="20"/>
  <c r="P7" i="20"/>
  <c r="M7" i="20"/>
  <c r="K7" i="20"/>
  <c r="S7" i="20"/>
  <c r="R7" i="20"/>
  <c r="Q7" i="20"/>
  <c r="K17" i="20"/>
  <c r="S17" i="20"/>
  <c r="R17" i="20"/>
  <c r="Q17" i="20"/>
  <c r="P17" i="20"/>
  <c r="N17" i="20"/>
  <c r="M17" i="20"/>
  <c r="K9" i="20"/>
  <c r="S9" i="20"/>
  <c r="R9" i="20"/>
  <c r="M9" i="20"/>
  <c r="Q9" i="20"/>
  <c r="P9" i="20"/>
  <c r="N9" i="20"/>
  <c r="S19" i="20"/>
  <c r="R19" i="20"/>
  <c r="Q19" i="20"/>
  <c r="P19" i="20"/>
  <c r="N19" i="20"/>
  <c r="K19" i="20"/>
  <c r="S27" i="20"/>
  <c r="R27" i="20"/>
  <c r="Q27" i="20"/>
  <c r="P27" i="20"/>
  <c r="N27" i="20"/>
  <c r="K27" i="20"/>
  <c r="M5" i="20"/>
  <c r="R6" i="20"/>
  <c r="M13" i="20"/>
  <c r="R14" i="20"/>
  <c r="R22" i="20"/>
  <c r="S6" i="20"/>
  <c r="N10" i="20"/>
  <c r="M11" i="20"/>
  <c r="K12" i="20"/>
  <c r="S14" i="20"/>
  <c r="N18" i="20"/>
  <c r="M19" i="20"/>
  <c r="K20" i="20"/>
  <c r="S22" i="20"/>
  <c r="N26" i="20"/>
  <c r="M27" i="20"/>
  <c r="P10" i="20"/>
  <c r="P18" i="20"/>
  <c r="O18" i="20" s="1"/>
  <c r="P26" i="20"/>
  <c r="K6" i="20"/>
  <c r="N12" i="20"/>
  <c r="K14" i="20"/>
  <c r="M16" i="20"/>
  <c r="Q18" i="20"/>
  <c r="N20" i="20"/>
  <c r="K22" i="20"/>
  <c r="Q26" i="20"/>
  <c r="S12" i="20"/>
  <c r="P12" i="20"/>
  <c r="R18" i="20"/>
  <c r="P20" i="20"/>
  <c r="M22" i="20"/>
  <c r="R26" i="20"/>
  <c r="Q12" i="20"/>
  <c r="Q20" i="20"/>
  <c r="M9" i="17"/>
  <c r="K15" i="17"/>
  <c r="P15" i="17"/>
  <c r="N15" i="17"/>
  <c r="N23" i="17"/>
  <c r="K9" i="17"/>
  <c r="P23" i="17"/>
  <c r="Q9" i="17"/>
  <c r="M15" i="17"/>
  <c r="M7" i="17"/>
  <c r="K17" i="17"/>
  <c r="S17" i="17"/>
  <c r="R17" i="17"/>
  <c r="Q17" i="17"/>
  <c r="P17" i="17"/>
  <c r="O17" i="17" s="1"/>
  <c r="M17" i="17"/>
  <c r="N17" i="17"/>
  <c r="M8" i="17"/>
  <c r="K8" i="17"/>
  <c r="N8" i="17"/>
  <c r="S8" i="17"/>
  <c r="R8" i="17"/>
  <c r="Q8" i="17"/>
  <c r="P8" i="17"/>
  <c r="M16" i="17"/>
  <c r="N16" i="17"/>
  <c r="K16" i="17"/>
  <c r="S16" i="17"/>
  <c r="R16" i="17"/>
  <c r="Q16" i="17"/>
  <c r="P16" i="17"/>
  <c r="O16" i="17" s="1"/>
  <c r="S18" i="17"/>
  <c r="R18" i="17"/>
  <c r="K18" i="17"/>
  <c r="Q18" i="17"/>
  <c r="P18" i="17"/>
  <c r="N18" i="17"/>
  <c r="M24" i="17"/>
  <c r="K24" i="17"/>
  <c r="N24" i="17"/>
  <c r="S24" i="17"/>
  <c r="R24" i="17"/>
  <c r="Q24" i="17"/>
  <c r="P24" i="17"/>
  <c r="O24" i="17" s="1"/>
  <c r="K25" i="17"/>
  <c r="S25" i="17"/>
  <c r="R25" i="17"/>
  <c r="Q25" i="17"/>
  <c r="M25" i="17"/>
  <c r="P25" i="17"/>
  <c r="N25" i="17"/>
  <c r="S19" i="17"/>
  <c r="R19" i="17"/>
  <c r="Q19" i="17"/>
  <c r="P19" i="17"/>
  <c r="O19" i="17" s="1"/>
  <c r="N19" i="17"/>
  <c r="K19" i="17"/>
  <c r="S10" i="17"/>
  <c r="R10" i="17"/>
  <c r="Q10" i="17"/>
  <c r="P10" i="17"/>
  <c r="N10" i="17"/>
  <c r="K10" i="17"/>
  <c r="Q21" i="17"/>
  <c r="R21" i="17"/>
  <c r="P21" i="17"/>
  <c r="N21" i="17"/>
  <c r="M21" i="17"/>
  <c r="K21" i="17"/>
  <c r="S21" i="17"/>
  <c r="S26" i="17"/>
  <c r="R26" i="17"/>
  <c r="Q26" i="17"/>
  <c r="P26" i="17"/>
  <c r="O26" i="17" s="1"/>
  <c r="N26" i="17"/>
  <c r="K26" i="17"/>
  <c r="S11" i="17"/>
  <c r="R11" i="17"/>
  <c r="Q11" i="17"/>
  <c r="P11" i="17"/>
  <c r="N11" i="17"/>
  <c r="K11" i="17"/>
  <c r="S27" i="17"/>
  <c r="R27" i="17"/>
  <c r="Q27" i="17"/>
  <c r="P27" i="17"/>
  <c r="O27" i="17" s="1"/>
  <c r="N27" i="17"/>
  <c r="K27" i="17"/>
  <c r="M5" i="17"/>
  <c r="Q7" i="17"/>
  <c r="N9" i="17"/>
  <c r="M10" i="17"/>
  <c r="M13" i="17"/>
  <c r="Q15" i="17"/>
  <c r="M18" i="17"/>
  <c r="Q23" i="17"/>
  <c r="M26" i="17"/>
  <c r="M6" i="17"/>
  <c r="R7" i="17"/>
  <c r="P9" i="17"/>
  <c r="M11" i="17"/>
  <c r="K12" i="17"/>
  <c r="M14" i="17"/>
  <c r="R15" i="17"/>
  <c r="M19" i="17"/>
  <c r="K20" i="17"/>
  <c r="M22" i="17"/>
  <c r="R23" i="17"/>
  <c r="M27" i="17"/>
  <c r="S7" i="17"/>
  <c r="M12" i="17"/>
  <c r="S15" i="17"/>
  <c r="M20" i="17"/>
  <c r="S23" i="17"/>
  <c r="R9" i="17"/>
  <c r="N12" i="17"/>
  <c r="N20" i="17"/>
  <c r="S12" i="17"/>
  <c r="K7" i="17"/>
  <c r="P12" i="17"/>
  <c r="P20" i="17"/>
  <c r="K23" i="17"/>
  <c r="Q12" i="17"/>
  <c r="Q20" i="17"/>
  <c r="S20" i="17"/>
  <c r="M20" i="16"/>
  <c r="M16" i="16"/>
  <c r="N16" i="16"/>
  <c r="M12" i="16"/>
  <c r="S10" i="16"/>
  <c r="R10" i="16"/>
  <c r="K10" i="16"/>
  <c r="Q10" i="16"/>
  <c r="P10" i="16"/>
  <c r="O10" i="16" s="1"/>
  <c r="N10" i="16"/>
  <c r="P22" i="16"/>
  <c r="O22" i="16" s="1"/>
  <c r="Q22" i="16"/>
  <c r="N22" i="16"/>
  <c r="M22" i="16"/>
  <c r="K22" i="16"/>
  <c r="S22" i="16"/>
  <c r="R22" i="16"/>
  <c r="K9" i="16"/>
  <c r="S9" i="16"/>
  <c r="R9" i="16"/>
  <c r="Q9" i="16"/>
  <c r="P9" i="16"/>
  <c r="M9" i="16"/>
  <c r="N9" i="16"/>
  <c r="Q21" i="16"/>
  <c r="P21" i="16"/>
  <c r="O21" i="16" s="1"/>
  <c r="R21" i="16"/>
  <c r="N21" i="16"/>
  <c r="M21" i="16"/>
  <c r="K21" i="16"/>
  <c r="S21" i="16"/>
  <c r="S11" i="16"/>
  <c r="R11" i="16"/>
  <c r="Q11" i="16"/>
  <c r="P11" i="16"/>
  <c r="N11" i="16"/>
  <c r="K11" i="16"/>
  <c r="N23" i="16"/>
  <c r="M23" i="16"/>
  <c r="K23" i="16"/>
  <c r="P23" i="16"/>
  <c r="S23" i="16"/>
  <c r="R23" i="16"/>
  <c r="Q23" i="16"/>
  <c r="Q5" i="16"/>
  <c r="P5" i="16"/>
  <c r="N5" i="16"/>
  <c r="M5" i="16"/>
  <c r="K5" i="16"/>
  <c r="R5" i="16"/>
  <c r="S5" i="16"/>
  <c r="S18" i="16"/>
  <c r="R18" i="16"/>
  <c r="K18" i="16"/>
  <c r="Q18" i="16"/>
  <c r="P18" i="16"/>
  <c r="N18" i="16"/>
  <c r="K25" i="16"/>
  <c r="S25" i="16"/>
  <c r="M25" i="16"/>
  <c r="R25" i="16"/>
  <c r="Q25" i="16"/>
  <c r="P25" i="16"/>
  <c r="N25" i="16"/>
  <c r="K17" i="16"/>
  <c r="S17" i="16"/>
  <c r="R17" i="16"/>
  <c r="Q17" i="16"/>
  <c r="P17" i="16"/>
  <c r="O17" i="16" s="1"/>
  <c r="M17" i="16"/>
  <c r="N17" i="16"/>
  <c r="P6" i="16"/>
  <c r="N6" i="16"/>
  <c r="M6" i="16"/>
  <c r="Q6" i="16"/>
  <c r="K6" i="16"/>
  <c r="S6" i="16"/>
  <c r="R6" i="16"/>
  <c r="S19" i="16"/>
  <c r="R19" i="16"/>
  <c r="Q19" i="16"/>
  <c r="P19" i="16"/>
  <c r="O19" i="16" s="1"/>
  <c r="N19" i="16"/>
  <c r="K19" i="16"/>
  <c r="S26" i="16"/>
  <c r="R26" i="16"/>
  <c r="Q26" i="16"/>
  <c r="P26" i="16"/>
  <c r="O26" i="16" s="1"/>
  <c r="K26" i="16"/>
  <c r="N26" i="16"/>
  <c r="M24" i="16"/>
  <c r="K24" i="16"/>
  <c r="S24" i="16"/>
  <c r="R24" i="16"/>
  <c r="Q24" i="16"/>
  <c r="N24" i="16"/>
  <c r="P24" i="16"/>
  <c r="M10" i="16"/>
  <c r="M13" i="16"/>
  <c r="P16" i="16"/>
  <c r="M18" i="16"/>
  <c r="M26" i="16"/>
  <c r="S12" i="16"/>
  <c r="M11" i="16"/>
  <c r="K12" i="16"/>
  <c r="M14" i="16"/>
  <c r="Q16" i="16"/>
  <c r="M19" i="16"/>
  <c r="K20" i="16"/>
  <c r="M7" i="16"/>
  <c r="R16" i="16"/>
  <c r="N12" i="16"/>
  <c r="S16" i="16"/>
  <c r="N20" i="16"/>
  <c r="P12" i="16"/>
  <c r="P20" i="16"/>
  <c r="Q12" i="16"/>
  <c r="Q20" i="16"/>
  <c r="S20" i="16"/>
  <c r="N8" i="15"/>
  <c r="N6" i="15"/>
  <c r="P22" i="15"/>
  <c r="O22" i="15" s="1"/>
  <c r="Q22" i="15"/>
  <c r="N22" i="15"/>
  <c r="K22" i="15"/>
  <c r="M24" i="15"/>
  <c r="N24" i="15"/>
  <c r="S18" i="15"/>
  <c r="Q18" i="15"/>
  <c r="K18" i="15"/>
  <c r="Q6" i="15"/>
  <c r="M18" i="15"/>
  <c r="M8" i="15"/>
  <c r="M26" i="15"/>
  <c r="M12" i="15"/>
  <c r="K26" i="15"/>
  <c r="M6" i="15"/>
  <c r="Q26" i="15"/>
  <c r="K6" i="15"/>
  <c r="N10" i="15"/>
  <c r="N16" i="15"/>
  <c r="M20" i="15"/>
  <c r="Q21" i="15"/>
  <c r="P21" i="15"/>
  <c r="O21" i="15" s="1"/>
  <c r="R21" i="15"/>
  <c r="N21" i="15"/>
  <c r="M21" i="15"/>
  <c r="K21" i="15"/>
  <c r="S21" i="15"/>
  <c r="S19" i="15"/>
  <c r="R19" i="15"/>
  <c r="Q19" i="15"/>
  <c r="P19" i="15"/>
  <c r="O19" i="15" s="1"/>
  <c r="N19" i="15"/>
  <c r="K19" i="15"/>
  <c r="K9" i="15"/>
  <c r="S9" i="15"/>
  <c r="M9" i="15"/>
  <c r="R9" i="15"/>
  <c r="Q9" i="15"/>
  <c r="P9" i="15"/>
  <c r="N9" i="15"/>
  <c r="K17" i="15"/>
  <c r="S17" i="15"/>
  <c r="R17" i="15"/>
  <c r="Q17" i="15"/>
  <c r="P17" i="15"/>
  <c r="M17" i="15"/>
  <c r="N17" i="15"/>
  <c r="K25" i="15"/>
  <c r="S25" i="15"/>
  <c r="R25" i="15"/>
  <c r="Q25" i="15"/>
  <c r="P25" i="15"/>
  <c r="M25" i="15"/>
  <c r="N25" i="15"/>
  <c r="S11" i="15"/>
  <c r="R11" i="15"/>
  <c r="Q11" i="15"/>
  <c r="P11" i="15"/>
  <c r="N11" i="15"/>
  <c r="K11" i="15"/>
  <c r="Q5" i="15"/>
  <c r="P5" i="15"/>
  <c r="N5" i="15"/>
  <c r="R5" i="15"/>
  <c r="M5" i="15"/>
  <c r="K5" i="15"/>
  <c r="S5" i="15"/>
  <c r="Q13" i="15"/>
  <c r="P13" i="15"/>
  <c r="R13" i="15"/>
  <c r="N13" i="15"/>
  <c r="M13" i="15"/>
  <c r="K13" i="15"/>
  <c r="S13" i="15"/>
  <c r="S27" i="15"/>
  <c r="R27" i="15"/>
  <c r="Q27" i="15"/>
  <c r="P27" i="15"/>
  <c r="N27" i="15"/>
  <c r="K27" i="15"/>
  <c r="R6" i="15"/>
  <c r="P8" i="15"/>
  <c r="R14" i="15"/>
  <c r="P16" i="15"/>
  <c r="R22" i="15"/>
  <c r="P24" i="15"/>
  <c r="S6" i="15"/>
  <c r="Q8" i="15"/>
  <c r="M11" i="15"/>
  <c r="K12" i="15"/>
  <c r="S14" i="15"/>
  <c r="Q16" i="15"/>
  <c r="N18" i="15"/>
  <c r="M19" i="15"/>
  <c r="K20" i="15"/>
  <c r="S22" i="15"/>
  <c r="Q24" i="15"/>
  <c r="N26" i="15"/>
  <c r="M27" i="15"/>
  <c r="M7" i="15"/>
  <c r="R8" i="15"/>
  <c r="P10" i="15"/>
  <c r="M15" i="15"/>
  <c r="R16" i="15"/>
  <c r="P18" i="15"/>
  <c r="R24" i="15"/>
  <c r="P26" i="15"/>
  <c r="O26" i="15" s="1"/>
  <c r="S20" i="15"/>
  <c r="S8" i="15"/>
  <c r="N12" i="15"/>
  <c r="S16" i="15"/>
  <c r="N20" i="15"/>
  <c r="S24" i="15"/>
  <c r="R10" i="15"/>
  <c r="P12" i="15"/>
  <c r="R18" i="15"/>
  <c r="P20" i="15"/>
  <c r="M22" i="15"/>
  <c r="R26" i="15"/>
  <c r="Q12" i="15"/>
  <c r="K16" i="15"/>
  <c r="Q20" i="15"/>
  <c r="K24" i="15"/>
  <c r="S12" i="15"/>
  <c r="S26" i="13"/>
  <c r="K26" i="13"/>
  <c r="P6" i="13"/>
  <c r="Q6" i="13"/>
  <c r="N6" i="13"/>
  <c r="S18" i="13"/>
  <c r="K18" i="13"/>
  <c r="Q22" i="13"/>
  <c r="M14" i="13"/>
  <c r="M10" i="13"/>
  <c r="M6" i="13"/>
  <c r="K10" i="13"/>
  <c r="M12" i="13"/>
  <c r="M26" i="13"/>
  <c r="M18" i="13"/>
  <c r="N22" i="13"/>
  <c r="S19" i="13"/>
  <c r="R19" i="13"/>
  <c r="Q19" i="13"/>
  <c r="P19" i="13"/>
  <c r="O19" i="13" s="1"/>
  <c r="N19" i="13"/>
  <c r="K19" i="13"/>
  <c r="N23" i="13"/>
  <c r="M23" i="13"/>
  <c r="P23" i="13"/>
  <c r="O23" i="13" s="1"/>
  <c r="K23" i="13"/>
  <c r="S23" i="13"/>
  <c r="R23" i="13"/>
  <c r="Q23" i="13"/>
  <c r="K9" i="13"/>
  <c r="M9" i="13"/>
  <c r="S9" i="13"/>
  <c r="R9" i="13"/>
  <c r="Q9" i="13"/>
  <c r="P9" i="13"/>
  <c r="O9" i="13" s="1"/>
  <c r="N9" i="13"/>
  <c r="M24" i="13"/>
  <c r="K24" i="13"/>
  <c r="S24" i="13"/>
  <c r="R24" i="13"/>
  <c r="N24" i="13"/>
  <c r="Q24" i="13"/>
  <c r="P24" i="13"/>
  <c r="O24" i="13" s="1"/>
  <c r="N15" i="13"/>
  <c r="M15" i="13"/>
  <c r="K15" i="13"/>
  <c r="P15" i="13"/>
  <c r="S15" i="13"/>
  <c r="R15" i="13"/>
  <c r="Q15" i="13"/>
  <c r="M16" i="13"/>
  <c r="K16" i="13"/>
  <c r="S16" i="13"/>
  <c r="R16" i="13"/>
  <c r="Q16" i="13"/>
  <c r="P16" i="13"/>
  <c r="N16" i="13"/>
  <c r="K25" i="13"/>
  <c r="S25" i="13"/>
  <c r="R25" i="13"/>
  <c r="M25" i="13"/>
  <c r="Q25" i="13"/>
  <c r="P25" i="13"/>
  <c r="O25" i="13" s="1"/>
  <c r="N25" i="13"/>
  <c r="N7" i="13"/>
  <c r="M7" i="13"/>
  <c r="K7" i="13"/>
  <c r="S7" i="13"/>
  <c r="P7" i="13"/>
  <c r="R7" i="13"/>
  <c r="Q7" i="13"/>
  <c r="K17" i="13"/>
  <c r="M17" i="13"/>
  <c r="S17" i="13"/>
  <c r="R17" i="13"/>
  <c r="Q17" i="13"/>
  <c r="P17" i="13"/>
  <c r="N17" i="13"/>
  <c r="S11" i="13"/>
  <c r="R11" i="13"/>
  <c r="Q11" i="13"/>
  <c r="P11" i="13"/>
  <c r="O11" i="13" s="1"/>
  <c r="N11" i="13"/>
  <c r="K11" i="13"/>
  <c r="M8" i="13"/>
  <c r="K8" i="13"/>
  <c r="S8" i="13"/>
  <c r="R8" i="13"/>
  <c r="Q8" i="13"/>
  <c r="P8" i="13"/>
  <c r="O8" i="13" s="1"/>
  <c r="N8" i="13"/>
  <c r="S27" i="13"/>
  <c r="R27" i="13"/>
  <c r="Q27" i="13"/>
  <c r="P27" i="13"/>
  <c r="O27" i="13" s="1"/>
  <c r="N27" i="13"/>
  <c r="K27" i="13"/>
  <c r="R6" i="13"/>
  <c r="R14" i="13"/>
  <c r="M21" i="13"/>
  <c r="R22" i="13"/>
  <c r="S6" i="13"/>
  <c r="N10" i="13"/>
  <c r="M11" i="13"/>
  <c r="K12" i="13"/>
  <c r="S14" i="13"/>
  <c r="N18" i="13"/>
  <c r="M19" i="13"/>
  <c r="K20" i="13"/>
  <c r="S22" i="13"/>
  <c r="N26" i="13"/>
  <c r="M27" i="13"/>
  <c r="S12" i="13"/>
  <c r="P10" i="13"/>
  <c r="P18" i="13"/>
  <c r="M20" i="13"/>
  <c r="P26" i="13"/>
  <c r="K6" i="13"/>
  <c r="Q10" i="13"/>
  <c r="N12" i="13"/>
  <c r="K14" i="13"/>
  <c r="Q18" i="13"/>
  <c r="N20" i="13"/>
  <c r="K22" i="13"/>
  <c r="Q26" i="13"/>
  <c r="R10" i="13"/>
  <c r="P12" i="13"/>
  <c r="O12" i="13" s="1"/>
  <c r="R18" i="13"/>
  <c r="P20" i="13"/>
  <c r="M22" i="13"/>
  <c r="R26" i="13"/>
  <c r="S20" i="13"/>
  <c r="Q12" i="13"/>
  <c r="Q20" i="13"/>
  <c r="M7" i="12"/>
  <c r="R21" i="12"/>
  <c r="M12" i="12"/>
  <c r="M5" i="12"/>
  <c r="M13" i="12"/>
  <c r="R5" i="12"/>
  <c r="R13" i="12"/>
  <c r="M20" i="12"/>
  <c r="K10" i="12"/>
  <c r="S10" i="12"/>
  <c r="R10" i="12"/>
  <c r="Q10" i="12"/>
  <c r="M10" i="12"/>
  <c r="P10" i="12"/>
  <c r="N10" i="12"/>
  <c r="N15" i="12"/>
  <c r="P15" i="12"/>
  <c r="O15" i="12" s="1"/>
  <c r="M15" i="12"/>
  <c r="K15" i="12"/>
  <c r="Q15" i="12"/>
  <c r="S15" i="12"/>
  <c r="R15" i="12"/>
  <c r="S11" i="12"/>
  <c r="R11" i="12"/>
  <c r="Q11" i="12"/>
  <c r="K11" i="12"/>
  <c r="P11" i="12"/>
  <c r="N11" i="12"/>
  <c r="M16" i="12"/>
  <c r="K16" i="12"/>
  <c r="S16" i="12"/>
  <c r="R16" i="12"/>
  <c r="P16" i="12"/>
  <c r="O16" i="12" s="1"/>
  <c r="N16" i="12"/>
  <c r="Q16" i="12"/>
  <c r="P22" i="12"/>
  <c r="N22" i="12"/>
  <c r="R22" i="12"/>
  <c r="M22" i="12"/>
  <c r="K22" i="12"/>
  <c r="Q22" i="12"/>
  <c r="S22" i="12"/>
  <c r="S19" i="12"/>
  <c r="R19" i="12"/>
  <c r="Q19" i="12"/>
  <c r="K19" i="12"/>
  <c r="P19" i="12"/>
  <c r="N19" i="12"/>
  <c r="M24" i="12"/>
  <c r="K24" i="12"/>
  <c r="S24" i="12"/>
  <c r="P24" i="12"/>
  <c r="R24" i="12"/>
  <c r="Q24" i="12"/>
  <c r="N24" i="12"/>
  <c r="N23" i="12"/>
  <c r="Q23" i="12"/>
  <c r="M23" i="12"/>
  <c r="K23" i="12"/>
  <c r="P23" i="12"/>
  <c r="S23" i="12"/>
  <c r="R23" i="12"/>
  <c r="K25" i="12"/>
  <c r="M25" i="12"/>
  <c r="S25" i="12"/>
  <c r="N25" i="12"/>
  <c r="R25" i="12"/>
  <c r="Q25" i="12"/>
  <c r="P25" i="12"/>
  <c r="K17" i="12"/>
  <c r="S17" i="12"/>
  <c r="M17" i="12"/>
  <c r="R17" i="12"/>
  <c r="Q17" i="12"/>
  <c r="P17" i="12"/>
  <c r="N17" i="12"/>
  <c r="S18" i="12"/>
  <c r="K18" i="12"/>
  <c r="R18" i="12"/>
  <c r="Q18" i="12"/>
  <c r="M18" i="12"/>
  <c r="P18" i="12"/>
  <c r="O18" i="12" s="1"/>
  <c r="N18" i="12"/>
  <c r="M8" i="12"/>
  <c r="K8" i="12"/>
  <c r="P8" i="12"/>
  <c r="O8" i="12" s="1"/>
  <c r="N8" i="12"/>
  <c r="S8" i="12"/>
  <c r="R8" i="12"/>
  <c r="Q8" i="12"/>
  <c r="K26" i="12"/>
  <c r="S26" i="12"/>
  <c r="R26" i="12"/>
  <c r="Q26" i="12"/>
  <c r="P26" i="12"/>
  <c r="M26" i="12"/>
  <c r="N26" i="12"/>
  <c r="K9" i="12"/>
  <c r="N9" i="12"/>
  <c r="S9" i="12"/>
  <c r="R9" i="12"/>
  <c r="Q9" i="12"/>
  <c r="M9" i="12"/>
  <c r="P9" i="12"/>
  <c r="S27" i="12"/>
  <c r="R27" i="12"/>
  <c r="Q27" i="12"/>
  <c r="P27" i="12"/>
  <c r="O27" i="12" s="1"/>
  <c r="N27" i="12"/>
  <c r="K27" i="12"/>
  <c r="M6" i="12"/>
  <c r="R7" i="12"/>
  <c r="M11" i="12"/>
  <c r="K12" i="12"/>
  <c r="M14" i="12"/>
  <c r="M19" i="12"/>
  <c r="K20" i="12"/>
  <c r="M27" i="12"/>
  <c r="K5" i="12"/>
  <c r="S7" i="12"/>
  <c r="K13" i="12"/>
  <c r="K21" i="12"/>
  <c r="S21" i="12"/>
  <c r="N12" i="12"/>
  <c r="N20" i="12"/>
  <c r="M21" i="12"/>
  <c r="S12" i="12"/>
  <c r="S20" i="12"/>
  <c r="N5" i="12"/>
  <c r="P12" i="12"/>
  <c r="N13" i="12"/>
  <c r="P20" i="12"/>
  <c r="O20" i="12" s="1"/>
  <c r="N21" i="12"/>
  <c r="S5" i="12"/>
  <c r="S13" i="12"/>
  <c r="P5" i="12"/>
  <c r="Q12" i="12"/>
  <c r="P13" i="12"/>
  <c r="O13" i="12" s="1"/>
  <c r="Q20" i="12"/>
  <c r="P21" i="12"/>
  <c r="O21" i="12" s="1"/>
  <c r="Q18" i="10"/>
  <c r="N12" i="10"/>
  <c r="Q12" i="10"/>
  <c r="Q10" i="10"/>
  <c r="K12" i="10"/>
  <c r="Q26" i="10"/>
  <c r="K9" i="10"/>
  <c r="S9" i="10"/>
  <c r="Q9" i="10"/>
  <c r="R9" i="10"/>
  <c r="P9" i="10"/>
  <c r="O9" i="10" s="1"/>
  <c r="N9" i="10"/>
  <c r="R20" i="10"/>
  <c r="Q20" i="10"/>
  <c r="P20" i="10"/>
  <c r="K20" i="10"/>
  <c r="N20" i="10"/>
  <c r="S20" i="10"/>
  <c r="K17" i="10"/>
  <c r="S17" i="10"/>
  <c r="Q17" i="10"/>
  <c r="P17" i="10"/>
  <c r="N17" i="10"/>
  <c r="R17" i="10"/>
  <c r="Q5" i="10"/>
  <c r="P5" i="10"/>
  <c r="O5" i="10" s="1"/>
  <c r="N5" i="10"/>
  <c r="K5" i="10"/>
  <c r="S5" i="10"/>
  <c r="R5" i="10"/>
  <c r="Q13" i="10"/>
  <c r="P13" i="10"/>
  <c r="O13" i="10" s="1"/>
  <c r="N13" i="10"/>
  <c r="K13" i="10"/>
  <c r="S13" i="10"/>
  <c r="R13" i="10"/>
  <c r="K25" i="10"/>
  <c r="R25" i="10"/>
  <c r="S25" i="10"/>
  <c r="Q25" i="10"/>
  <c r="P25" i="10"/>
  <c r="N25" i="10"/>
  <c r="S11" i="10"/>
  <c r="R11" i="10"/>
  <c r="Q11" i="10"/>
  <c r="P11" i="10"/>
  <c r="N11" i="10"/>
  <c r="K11" i="10"/>
  <c r="S19" i="10"/>
  <c r="R19" i="10"/>
  <c r="Q19" i="10"/>
  <c r="N19" i="10"/>
  <c r="K19" i="10"/>
  <c r="P19" i="10"/>
  <c r="O19" i="10" s="1"/>
  <c r="Q21" i="10"/>
  <c r="P21" i="10"/>
  <c r="O21" i="10" s="1"/>
  <c r="N21" i="10"/>
  <c r="K21" i="10"/>
  <c r="S21" i="10"/>
  <c r="R21" i="10"/>
  <c r="S27" i="10"/>
  <c r="R27" i="10"/>
  <c r="Q27" i="10"/>
  <c r="P27" i="10"/>
  <c r="O27" i="10" s="1"/>
  <c r="N27" i="10"/>
  <c r="K27" i="10"/>
  <c r="S8" i="10"/>
  <c r="S24" i="10"/>
  <c r="N8" i="10"/>
  <c r="K10" i="10"/>
  <c r="S12" i="10"/>
  <c r="N16" i="10"/>
  <c r="K18" i="10"/>
  <c r="N24" i="10"/>
  <c r="K26" i="10"/>
  <c r="P8" i="10"/>
  <c r="O8" i="10" s="1"/>
  <c r="P16" i="10"/>
  <c r="P24" i="10"/>
  <c r="O24" i="10" s="1"/>
  <c r="Q8" i="10"/>
  <c r="N10" i="10"/>
  <c r="Q16" i="10"/>
  <c r="N18" i="10"/>
  <c r="Q24" i="10"/>
  <c r="N26" i="10"/>
  <c r="R8" i="10"/>
  <c r="P10" i="10"/>
  <c r="R16" i="10"/>
  <c r="P18" i="10"/>
  <c r="O18" i="10" s="1"/>
  <c r="R24" i="10"/>
  <c r="P26" i="10"/>
  <c r="O26" i="10" s="1"/>
  <c r="R10" i="10"/>
  <c r="P12" i="10"/>
  <c r="O12" i="10" s="1"/>
  <c r="R18" i="10"/>
  <c r="R26" i="10"/>
  <c r="K16" i="10"/>
  <c r="K24" i="10"/>
  <c r="M14" i="9"/>
  <c r="M21" i="9"/>
  <c r="R14" i="9"/>
  <c r="M22" i="9"/>
  <c r="R22" i="9"/>
  <c r="M5" i="9"/>
  <c r="M6" i="9"/>
  <c r="M13" i="9"/>
  <c r="R6" i="9"/>
  <c r="K17" i="9"/>
  <c r="N17" i="9"/>
  <c r="S17" i="9"/>
  <c r="R17" i="9"/>
  <c r="Q17" i="9"/>
  <c r="P17" i="9"/>
  <c r="O17" i="9" s="1"/>
  <c r="M17" i="9"/>
  <c r="S10" i="9"/>
  <c r="R10" i="9"/>
  <c r="Q10" i="9"/>
  <c r="P10" i="9"/>
  <c r="O10" i="9" s="1"/>
  <c r="N10" i="9"/>
  <c r="K10" i="9"/>
  <c r="M10" i="9"/>
  <c r="S18" i="9"/>
  <c r="M18" i="9"/>
  <c r="R18" i="9"/>
  <c r="Q18" i="9"/>
  <c r="P18" i="9"/>
  <c r="O18" i="9" s="1"/>
  <c r="N18" i="9"/>
  <c r="K18" i="9"/>
  <c r="N23" i="9"/>
  <c r="M23" i="9"/>
  <c r="K23" i="9"/>
  <c r="S23" i="9"/>
  <c r="Q23" i="9"/>
  <c r="R23" i="9"/>
  <c r="P23" i="9"/>
  <c r="N15" i="9"/>
  <c r="M15" i="9"/>
  <c r="K15" i="9"/>
  <c r="S15" i="9"/>
  <c r="R15" i="9"/>
  <c r="P15" i="9"/>
  <c r="Q15" i="9"/>
  <c r="M16" i="9"/>
  <c r="K16" i="9"/>
  <c r="P16" i="9"/>
  <c r="O16" i="9" s="1"/>
  <c r="S16" i="9"/>
  <c r="R16" i="9"/>
  <c r="Q16" i="9"/>
  <c r="N16" i="9"/>
  <c r="S19" i="9"/>
  <c r="R19" i="9"/>
  <c r="Q19" i="9"/>
  <c r="P19" i="9"/>
  <c r="O19" i="9" s="1"/>
  <c r="N19" i="9"/>
  <c r="M19" i="9"/>
  <c r="K19" i="9"/>
  <c r="M24" i="9"/>
  <c r="K24" i="9"/>
  <c r="S24" i="9"/>
  <c r="P24" i="9"/>
  <c r="R24" i="9"/>
  <c r="Q24" i="9"/>
  <c r="N24" i="9"/>
  <c r="N7" i="9"/>
  <c r="M7" i="9"/>
  <c r="K7" i="9"/>
  <c r="S7" i="9"/>
  <c r="R7" i="9"/>
  <c r="Q7" i="9"/>
  <c r="P7" i="9"/>
  <c r="K25" i="9"/>
  <c r="N25" i="9"/>
  <c r="S25" i="9"/>
  <c r="R25" i="9"/>
  <c r="Q25" i="9"/>
  <c r="P25" i="9"/>
  <c r="O25" i="9" s="1"/>
  <c r="M25" i="9"/>
  <c r="S11" i="9"/>
  <c r="R11" i="9"/>
  <c r="Q11" i="9"/>
  <c r="P11" i="9"/>
  <c r="N11" i="9"/>
  <c r="K11" i="9"/>
  <c r="M11" i="9"/>
  <c r="M8" i="9"/>
  <c r="K8" i="9"/>
  <c r="P8" i="9"/>
  <c r="S8" i="9"/>
  <c r="R8" i="9"/>
  <c r="Q8" i="9"/>
  <c r="N8" i="9"/>
  <c r="M26" i="9"/>
  <c r="S26" i="9"/>
  <c r="R26" i="9"/>
  <c r="Q26" i="9"/>
  <c r="P26" i="9"/>
  <c r="N26" i="9"/>
  <c r="K26" i="9"/>
  <c r="K9" i="9"/>
  <c r="N9" i="9"/>
  <c r="S9" i="9"/>
  <c r="R9" i="9"/>
  <c r="Q9" i="9"/>
  <c r="P9" i="9"/>
  <c r="O9" i="9" s="1"/>
  <c r="M9" i="9"/>
  <c r="S27" i="9"/>
  <c r="R27" i="9"/>
  <c r="Q27" i="9"/>
  <c r="P27" i="9"/>
  <c r="O27" i="9" s="1"/>
  <c r="N27" i="9"/>
  <c r="M27" i="9"/>
  <c r="K27" i="9"/>
  <c r="R5" i="9"/>
  <c r="Q6" i="9"/>
  <c r="M12" i="9"/>
  <c r="R13" i="9"/>
  <c r="Q14" i="9"/>
  <c r="M20" i="9"/>
  <c r="R21" i="9"/>
  <c r="Q22" i="9"/>
  <c r="S14" i="9"/>
  <c r="S22" i="9"/>
  <c r="S5" i="9"/>
  <c r="K5" i="9"/>
  <c r="K13" i="9"/>
  <c r="K21" i="9"/>
  <c r="S6" i="9"/>
  <c r="K6" i="9"/>
  <c r="K14" i="9"/>
  <c r="K22" i="9"/>
  <c r="S21" i="9"/>
  <c r="N5" i="9"/>
  <c r="N13" i="9"/>
  <c r="N21" i="9"/>
  <c r="S13" i="9"/>
  <c r="P5" i="9"/>
  <c r="N6" i="9"/>
  <c r="P13" i="9"/>
  <c r="N14" i="9"/>
  <c r="P21" i="9"/>
  <c r="O21" i="9" s="1"/>
  <c r="N22" i="9"/>
  <c r="Q11" i="8"/>
  <c r="R11" i="8"/>
  <c r="R19" i="8"/>
  <c r="Q20" i="8"/>
  <c r="P20" i="8"/>
  <c r="N20" i="8"/>
  <c r="R20" i="8"/>
  <c r="K20" i="8"/>
  <c r="S20" i="8"/>
  <c r="S17" i="8"/>
  <c r="R17" i="8"/>
  <c r="Q17" i="8"/>
  <c r="P17" i="8"/>
  <c r="O17" i="8" s="1"/>
  <c r="N17" i="8"/>
  <c r="K17" i="8"/>
  <c r="N22" i="8"/>
  <c r="K22" i="8"/>
  <c r="S22" i="8"/>
  <c r="R22" i="8"/>
  <c r="Q22" i="8"/>
  <c r="P22" i="8"/>
  <c r="O22" i="8" s="1"/>
  <c r="K15" i="8"/>
  <c r="S15" i="8"/>
  <c r="R15" i="8"/>
  <c r="Q15" i="8"/>
  <c r="N15" i="8"/>
  <c r="P15" i="8"/>
  <c r="O15" i="8" s="1"/>
  <c r="N5" i="8"/>
  <c r="K5" i="8"/>
  <c r="S5" i="8"/>
  <c r="Q5" i="8"/>
  <c r="P5" i="8"/>
  <c r="R5" i="8"/>
  <c r="K23" i="8"/>
  <c r="N23" i="8"/>
  <c r="S23" i="8"/>
  <c r="R23" i="8"/>
  <c r="Q23" i="8"/>
  <c r="P23" i="8"/>
  <c r="P21" i="8"/>
  <c r="O21" i="8" s="1"/>
  <c r="N21" i="8"/>
  <c r="Q21" i="8"/>
  <c r="K21" i="8"/>
  <c r="S21" i="8"/>
  <c r="R21" i="8"/>
  <c r="K6" i="8"/>
  <c r="P6" i="8"/>
  <c r="S6" i="8"/>
  <c r="N6" i="8"/>
  <c r="R6" i="8"/>
  <c r="Q6" i="8"/>
  <c r="K7" i="8"/>
  <c r="S7" i="8"/>
  <c r="R7" i="8"/>
  <c r="Q7" i="8"/>
  <c r="P7" i="8"/>
  <c r="N7" i="8"/>
  <c r="P12" i="8"/>
  <c r="N12" i="8"/>
  <c r="R12" i="8"/>
  <c r="K12" i="8"/>
  <c r="Q12" i="8"/>
  <c r="S12" i="8"/>
  <c r="S25" i="8"/>
  <c r="R25" i="8"/>
  <c r="K25" i="8"/>
  <c r="Q25" i="8"/>
  <c r="P25" i="8"/>
  <c r="O25" i="8" s="1"/>
  <c r="N25" i="8"/>
  <c r="K24" i="8"/>
  <c r="S24" i="8"/>
  <c r="R24" i="8"/>
  <c r="Q24" i="8"/>
  <c r="P24" i="8"/>
  <c r="N24" i="8"/>
  <c r="S8" i="8"/>
  <c r="R8" i="8"/>
  <c r="Q8" i="8"/>
  <c r="P8" i="8"/>
  <c r="K8" i="8"/>
  <c r="N8" i="8"/>
  <c r="N13" i="8"/>
  <c r="Q13" i="8"/>
  <c r="K13" i="8"/>
  <c r="S13" i="8"/>
  <c r="R13" i="8"/>
  <c r="P13" i="8"/>
  <c r="O13" i="8" s="1"/>
  <c r="S26" i="8"/>
  <c r="R26" i="8"/>
  <c r="Q26" i="8"/>
  <c r="P26" i="8"/>
  <c r="N26" i="8"/>
  <c r="K26" i="8"/>
  <c r="S16" i="8"/>
  <c r="R16" i="8"/>
  <c r="Q16" i="8"/>
  <c r="P16" i="8"/>
  <c r="N16" i="8"/>
  <c r="K16" i="8"/>
  <c r="S9" i="8"/>
  <c r="R9" i="8"/>
  <c r="K9" i="8"/>
  <c r="Q9" i="8"/>
  <c r="P9" i="8"/>
  <c r="N9" i="8"/>
  <c r="K14" i="8"/>
  <c r="S14" i="8"/>
  <c r="R14" i="8"/>
  <c r="N14" i="8"/>
  <c r="Q14" i="8"/>
  <c r="P14" i="8"/>
  <c r="S11" i="8"/>
  <c r="S19" i="8"/>
  <c r="S27" i="8"/>
  <c r="K10" i="8"/>
  <c r="K18" i="8"/>
  <c r="K11" i="8"/>
  <c r="K19" i="8"/>
  <c r="K27" i="8"/>
  <c r="S10" i="8"/>
  <c r="N10" i="8"/>
  <c r="N18" i="8"/>
  <c r="P10" i="8"/>
  <c r="N11" i="8"/>
  <c r="P18" i="8"/>
  <c r="O18" i="8" s="1"/>
  <c r="N19" i="8"/>
  <c r="N27" i="8"/>
  <c r="S18" i="8"/>
  <c r="Q10" i="8"/>
  <c r="P11" i="8"/>
  <c r="O11" i="8" s="1"/>
  <c r="Q18" i="8"/>
  <c r="P19" i="8"/>
  <c r="O19" i="8" s="1"/>
  <c r="P27" i="8"/>
  <c r="Q27" i="8"/>
  <c r="R24" i="7"/>
  <c r="N24" i="7"/>
  <c r="P24" i="7"/>
  <c r="O24" i="7" s="1"/>
  <c r="Q24" i="7"/>
  <c r="S26" i="7"/>
  <c r="R26" i="7"/>
  <c r="P26" i="7"/>
  <c r="Q26" i="7"/>
  <c r="N26" i="7"/>
  <c r="K26" i="7"/>
  <c r="S10" i="7"/>
  <c r="R10" i="7"/>
  <c r="P10" i="7"/>
  <c r="Q10" i="7"/>
  <c r="N10" i="7"/>
  <c r="K10" i="7"/>
  <c r="K17" i="7"/>
  <c r="S17" i="7"/>
  <c r="R17" i="7"/>
  <c r="P17" i="7"/>
  <c r="N17" i="7"/>
  <c r="Q17" i="7"/>
  <c r="S27" i="7"/>
  <c r="R27" i="7"/>
  <c r="Q27" i="7"/>
  <c r="P27" i="7"/>
  <c r="N27" i="7"/>
  <c r="K27" i="7"/>
  <c r="S11" i="7"/>
  <c r="R11" i="7"/>
  <c r="Q11" i="7"/>
  <c r="P11" i="7"/>
  <c r="O11" i="7" s="1"/>
  <c r="K11" i="7"/>
  <c r="N11" i="7"/>
  <c r="S18" i="7"/>
  <c r="R18" i="7"/>
  <c r="Q18" i="7"/>
  <c r="N18" i="7"/>
  <c r="K18" i="7"/>
  <c r="P18" i="7"/>
  <c r="O18" i="7" s="1"/>
  <c r="R12" i="7"/>
  <c r="Q12" i="7"/>
  <c r="P12" i="7"/>
  <c r="N12" i="7"/>
  <c r="K12" i="7"/>
  <c r="S12" i="7"/>
  <c r="S19" i="7"/>
  <c r="R19" i="7"/>
  <c r="Q19" i="7"/>
  <c r="N19" i="7"/>
  <c r="P19" i="7"/>
  <c r="K19" i="7"/>
  <c r="K9" i="7"/>
  <c r="S9" i="7"/>
  <c r="R9" i="7"/>
  <c r="Q9" i="7"/>
  <c r="P9" i="7"/>
  <c r="N9" i="7"/>
  <c r="R20" i="7"/>
  <c r="Q20" i="7"/>
  <c r="P20" i="7"/>
  <c r="O20" i="7" s="1"/>
  <c r="N20" i="7"/>
  <c r="K20" i="7"/>
  <c r="S20" i="7"/>
  <c r="K25" i="7"/>
  <c r="Q25" i="7"/>
  <c r="S25" i="7"/>
  <c r="R25" i="7"/>
  <c r="P25" i="7"/>
  <c r="O25" i="7" s="1"/>
  <c r="N25" i="7"/>
  <c r="P7" i="7"/>
  <c r="P15" i="7"/>
  <c r="O15" i="7" s="1"/>
  <c r="P23" i="7"/>
  <c r="S23" i="7"/>
  <c r="Q7" i="7"/>
  <c r="Q15" i="7"/>
  <c r="Q23" i="7"/>
  <c r="R7" i="7"/>
  <c r="R15" i="7"/>
  <c r="R23" i="7"/>
  <c r="S24" i="7"/>
  <c r="S7" i="7"/>
  <c r="S15" i="7"/>
  <c r="K7" i="7"/>
  <c r="K15" i="7"/>
  <c r="K23" i="7"/>
  <c r="K24" i="7"/>
  <c r="D10" i="1"/>
  <c r="C10" i="1" s="1"/>
  <c r="L10" i="1" s="1"/>
  <c r="D11" i="1"/>
  <c r="C11" i="1" s="1"/>
  <c r="L11" i="1" s="1"/>
  <c r="D12" i="1"/>
  <c r="C12" i="1" s="1"/>
  <c r="L12" i="1" s="1"/>
  <c r="D13" i="1"/>
  <c r="C13" i="1" s="1"/>
  <c r="L13" i="1" s="1"/>
  <c r="D14" i="1"/>
  <c r="D15" i="1"/>
  <c r="D16" i="1"/>
  <c r="D17" i="1"/>
  <c r="D18" i="1"/>
  <c r="D19" i="1"/>
  <c r="C19" i="1" s="1"/>
  <c r="L19" i="1" s="1"/>
  <c r="D20" i="1"/>
  <c r="C20" i="1" s="1"/>
  <c r="L20" i="1" s="1"/>
  <c r="D21" i="1"/>
  <c r="D22" i="1"/>
  <c r="D23" i="1"/>
  <c r="D24" i="1"/>
  <c r="D25" i="1"/>
  <c r="D26" i="1"/>
  <c r="D27" i="1"/>
  <c r="O21" i="23" l="1"/>
  <c r="O17" i="23"/>
  <c r="O27" i="22"/>
  <c r="O18" i="21"/>
  <c r="O27" i="21"/>
  <c r="O9" i="21"/>
  <c r="O24" i="21"/>
  <c r="O25" i="20"/>
  <c r="O23" i="17"/>
  <c r="O18" i="17"/>
  <c r="O16" i="16"/>
  <c r="O12" i="16"/>
  <c r="O25" i="16"/>
  <c r="O20" i="15"/>
  <c r="O16" i="13"/>
  <c r="O10" i="12"/>
  <c r="O25" i="12"/>
  <c r="O10" i="10"/>
  <c r="O11" i="10"/>
  <c r="O17" i="10"/>
  <c r="O13" i="9"/>
  <c r="O11" i="9"/>
  <c r="O14" i="8"/>
  <c r="O7" i="7"/>
  <c r="O26" i="7"/>
  <c r="O17" i="7"/>
  <c r="O19" i="7"/>
  <c r="O12" i="7"/>
  <c r="O10" i="7"/>
  <c r="O27" i="7"/>
  <c r="O23" i="7"/>
  <c r="O9" i="7"/>
  <c r="O10" i="24"/>
  <c r="O20" i="24"/>
  <c r="O22" i="24"/>
  <c r="O24" i="24"/>
  <c r="O19" i="24"/>
  <c r="O12" i="24"/>
  <c r="O24" i="15"/>
  <c r="O27" i="15"/>
  <c r="O13" i="15"/>
  <c r="O12" i="15"/>
  <c r="O18" i="15"/>
  <c r="O16" i="24"/>
  <c r="O14" i="24"/>
  <c r="O17" i="24"/>
  <c r="O11" i="24"/>
  <c r="O25" i="23"/>
  <c r="O11" i="23"/>
  <c r="O15" i="23"/>
  <c r="O20" i="23"/>
  <c r="O19" i="23"/>
  <c r="O10" i="23"/>
  <c r="O27" i="23"/>
  <c r="O18" i="23"/>
  <c r="O24" i="23"/>
  <c r="O16" i="23"/>
  <c r="O23" i="23"/>
  <c r="O26" i="22"/>
  <c r="O11" i="22"/>
  <c r="O17" i="22"/>
  <c r="O24" i="22"/>
  <c r="O25" i="22"/>
  <c r="O10" i="22"/>
  <c r="O16" i="21"/>
  <c r="O10" i="21"/>
  <c r="O19" i="21"/>
  <c r="O26" i="21"/>
  <c r="O19" i="20"/>
  <c r="O24" i="20"/>
  <c r="O11" i="20"/>
  <c r="O20" i="20"/>
  <c r="O22" i="20"/>
  <c r="O27" i="20"/>
  <c r="O15" i="20"/>
  <c r="O12" i="20"/>
  <c r="O14" i="20"/>
  <c r="O26" i="20"/>
  <c r="O17" i="20"/>
  <c r="O10" i="17"/>
  <c r="O15" i="17"/>
  <c r="O21" i="17"/>
  <c r="O25" i="17"/>
  <c r="O20" i="17"/>
  <c r="O12" i="17"/>
  <c r="O11" i="17"/>
  <c r="O24" i="16"/>
  <c r="O23" i="16"/>
  <c r="O18" i="16"/>
  <c r="O20" i="16"/>
  <c r="O11" i="16"/>
  <c r="O17" i="15"/>
  <c r="O16" i="15"/>
  <c r="O25" i="15"/>
  <c r="O11" i="15"/>
  <c r="O26" i="13"/>
  <c r="O17" i="13"/>
  <c r="O7" i="13"/>
  <c r="O18" i="13"/>
  <c r="O6" i="13"/>
  <c r="O10" i="13"/>
  <c r="O20" i="13"/>
  <c r="O22" i="13"/>
  <c r="O15" i="13"/>
  <c r="O26" i="12"/>
  <c r="O19" i="12"/>
  <c r="O23" i="12"/>
  <c r="O24" i="12"/>
  <c r="O22" i="12"/>
  <c r="O17" i="12"/>
  <c r="O11" i="12"/>
  <c r="O12" i="12"/>
  <c r="O9" i="12"/>
  <c r="O25" i="10"/>
  <c r="O20" i="10"/>
  <c r="O16" i="10"/>
  <c r="O24" i="9"/>
  <c r="O14" i="9"/>
  <c r="O23" i="9"/>
  <c r="O22" i="9"/>
  <c r="O15" i="9"/>
  <c r="O26" i="9"/>
  <c r="O23" i="8"/>
  <c r="O27" i="8"/>
  <c r="O20" i="8"/>
  <c r="O10" i="8"/>
  <c r="O26" i="8"/>
  <c r="O24" i="8"/>
  <c r="O12" i="8"/>
  <c r="O16" i="8"/>
  <c r="S27" i="1"/>
  <c r="C27" i="1"/>
  <c r="L27" i="1" s="1"/>
  <c r="Q26" i="1"/>
  <c r="C26" i="1"/>
  <c r="L26" i="1" s="1"/>
  <c r="Q18" i="1"/>
  <c r="C18" i="1"/>
  <c r="L18" i="1" s="1"/>
  <c r="N21" i="1"/>
  <c r="C21" i="1"/>
  <c r="L21" i="1" s="1"/>
  <c r="P8" i="1"/>
  <c r="N25" i="1"/>
  <c r="C25" i="1"/>
  <c r="L25" i="1" s="1"/>
  <c r="P24" i="1"/>
  <c r="C24" i="1"/>
  <c r="L24" i="1" s="1"/>
  <c r="S15" i="1"/>
  <c r="C15" i="1"/>
  <c r="L15" i="1" s="1"/>
  <c r="N17" i="1"/>
  <c r="C17" i="1"/>
  <c r="L17" i="1" s="1"/>
  <c r="P16" i="1"/>
  <c r="C16" i="1"/>
  <c r="L16" i="1" s="1"/>
  <c r="S23" i="1"/>
  <c r="C23" i="1"/>
  <c r="L23" i="1" s="1"/>
  <c r="S7" i="1"/>
  <c r="Q22" i="1"/>
  <c r="C22" i="1"/>
  <c r="L22" i="1" s="1"/>
  <c r="Q14" i="1"/>
  <c r="C14" i="1"/>
  <c r="L14" i="1" s="1"/>
  <c r="M26" i="24"/>
  <c r="K26" i="24"/>
  <c r="P26" i="24"/>
  <c r="Q26" i="24"/>
  <c r="K18" i="24"/>
  <c r="M18" i="24"/>
  <c r="N26" i="24"/>
  <c r="P18" i="24"/>
  <c r="M15" i="24"/>
  <c r="Q18" i="24"/>
  <c r="M13" i="24"/>
  <c r="S26" i="24"/>
  <c r="R18" i="24"/>
  <c r="Q17" i="1"/>
  <c r="N27" i="24"/>
  <c r="P27" i="24"/>
  <c r="M25" i="24"/>
  <c r="M27" i="24"/>
  <c r="Q27" i="24"/>
  <c r="N25" i="24"/>
  <c r="R27" i="24"/>
  <c r="Q25" i="24"/>
  <c r="S27" i="24"/>
  <c r="P25" i="24"/>
  <c r="R25" i="24"/>
  <c r="S25" i="24"/>
  <c r="K27" i="24"/>
  <c r="K25" i="24"/>
  <c r="M23" i="24"/>
  <c r="R20" i="24"/>
  <c r="Q13" i="24"/>
  <c r="P13" i="24"/>
  <c r="N13" i="24"/>
  <c r="K13" i="24"/>
  <c r="S13" i="24"/>
  <c r="R13" i="24"/>
  <c r="Q21" i="24"/>
  <c r="P21" i="24"/>
  <c r="N21" i="24"/>
  <c r="K21" i="24"/>
  <c r="S21" i="24"/>
  <c r="R21" i="24"/>
  <c r="N23" i="24"/>
  <c r="R23" i="24"/>
  <c r="K23" i="24"/>
  <c r="S23" i="24"/>
  <c r="Q23" i="24"/>
  <c r="P23" i="24"/>
  <c r="N15" i="24"/>
  <c r="K15" i="24"/>
  <c r="S15" i="24"/>
  <c r="R15" i="24"/>
  <c r="Q15" i="24"/>
  <c r="P15" i="24"/>
  <c r="M21" i="24"/>
  <c r="N7" i="23"/>
  <c r="P7" i="23"/>
  <c r="P22" i="23"/>
  <c r="Q22" i="23"/>
  <c r="N22" i="23"/>
  <c r="K22" i="23"/>
  <c r="S22" i="23"/>
  <c r="R22" i="23"/>
  <c r="P6" i="23"/>
  <c r="N6" i="23"/>
  <c r="K6" i="23"/>
  <c r="Q6" i="23"/>
  <c r="S6" i="23"/>
  <c r="R6" i="23"/>
  <c r="M22" i="23"/>
  <c r="P14" i="23"/>
  <c r="N14" i="23"/>
  <c r="K14" i="23"/>
  <c r="S14" i="23"/>
  <c r="Q14" i="23"/>
  <c r="R14" i="23"/>
  <c r="N7" i="22"/>
  <c r="K7" i="22"/>
  <c r="S7" i="22"/>
  <c r="R7" i="22"/>
  <c r="Q7" i="22"/>
  <c r="P7" i="22"/>
  <c r="R20" i="22"/>
  <c r="N20" i="22"/>
  <c r="Q20" i="22"/>
  <c r="P20" i="22"/>
  <c r="K20" i="22"/>
  <c r="S20" i="22"/>
  <c r="M7" i="22"/>
  <c r="N23" i="22"/>
  <c r="K23" i="22"/>
  <c r="S23" i="22"/>
  <c r="Q23" i="22"/>
  <c r="R23" i="22"/>
  <c r="P23" i="22"/>
  <c r="R12" i="22"/>
  <c r="N12" i="22"/>
  <c r="Q12" i="22"/>
  <c r="P12" i="22"/>
  <c r="O12" i="22" s="1"/>
  <c r="K12" i="22"/>
  <c r="S12" i="22"/>
  <c r="N15" i="22"/>
  <c r="K15" i="22"/>
  <c r="S15" i="22"/>
  <c r="Q15" i="22"/>
  <c r="R15" i="22"/>
  <c r="P15" i="22"/>
  <c r="P6" i="21"/>
  <c r="K6" i="21"/>
  <c r="S6" i="21"/>
  <c r="Q6" i="21"/>
  <c r="R6" i="21"/>
  <c r="N6" i="21"/>
  <c r="M6" i="21"/>
  <c r="P14" i="21"/>
  <c r="K14" i="21"/>
  <c r="N14" i="21"/>
  <c r="S14" i="21"/>
  <c r="R14" i="21"/>
  <c r="Q14" i="21"/>
  <c r="P22" i="21"/>
  <c r="O22" i="21" s="1"/>
  <c r="K22" i="21"/>
  <c r="S22" i="21"/>
  <c r="R22" i="21"/>
  <c r="N22" i="21"/>
  <c r="Q22" i="21"/>
  <c r="M14" i="21"/>
  <c r="R10" i="20"/>
  <c r="Q10" i="20"/>
  <c r="O10" i="20" s="1"/>
  <c r="S10" i="20"/>
  <c r="K10" i="20"/>
  <c r="K8" i="20"/>
  <c r="S8" i="20"/>
  <c r="R8" i="20"/>
  <c r="Q8" i="20"/>
  <c r="P8" i="20"/>
  <c r="N8" i="20"/>
  <c r="Q21" i="20"/>
  <c r="P21" i="20"/>
  <c r="N21" i="20"/>
  <c r="K21" i="20"/>
  <c r="R21" i="20"/>
  <c r="S21" i="20"/>
  <c r="Q13" i="20"/>
  <c r="P13" i="20"/>
  <c r="O13" i="20" s="1"/>
  <c r="N13" i="20"/>
  <c r="K13" i="20"/>
  <c r="R13" i="20"/>
  <c r="S13" i="20"/>
  <c r="M8" i="20"/>
  <c r="K16" i="20"/>
  <c r="N16" i="20"/>
  <c r="S16" i="20"/>
  <c r="R16" i="20"/>
  <c r="Q16" i="20"/>
  <c r="P16" i="20"/>
  <c r="M21" i="20"/>
  <c r="Q5" i="20"/>
  <c r="P5" i="20"/>
  <c r="N5" i="20"/>
  <c r="R5" i="20"/>
  <c r="K5" i="20"/>
  <c r="S5" i="20"/>
  <c r="P22" i="17"/>
  <c r="N22" i="17"/>
  <c r="K22" i="17"/>
  <c r="Q22" i="17"/>
  <c r="S22" i="17"/>
  <c r="R22" i="17"/>
  <c r="P6" i="17"/>
  <c r="N6" i="17"/>
  <c r="K6" i="17"/>
  <c r="S6" i="17"/>
  <c r="Q6" i="17"/>
  <c r="R6" i="17"/>
  <c r="Q5" i="17"/>
  <c r="R5" i="17"/>
  <c r="P5" i="17"/>
  <c r="N5" i="17"/>
  <c r="K5" i="17"/>
  <c r="S5" i="17"/>
  <c r="Q13" i="17"/>
  <c r="P13" i="17"/>
  <c r="R13" i="17"/>
  <c r="N13" i="17"/>
  <c r="K13" i="17"/>
  <c r="S13" i="17"/>
  <c r="P14" i="17"/>
  <c r="N14" i="17"/>
  <c r="K14" i="17"/>
  <c r="Q14" i="17"/>
  <c r="S14" i="17"/>
  <c r="R14" i="17"/>
  <c r="N15" i="16"/>
  <c r="P15" i="16"/>
  <c r="O15" i="16" s="1"/>
  <c r="K15" i="16"/>
  <c r="S15" i="16"/>
  <c r="R15" i="16"/>
  <c r="Q15" i="16"/>
  <c r="N7" i="16"/>
  <c r="K7" i="16"/>
  <c r="S7" i="16"/>
  <c r="P7" i="16"/>
  <c r="R7" i="16"/>
  <c r="Q7" i="16"/>
  <c r="Q13" i="16"/>
  <c r="P13" i="16"/>
  <c r="N13" i="16"/>
  <c r="R13" i="16"/>
  <c r="K13" i="16"/>
  <c r="S13" i="16"/>
  <c r="M15" i="16"/>
  <c r="K8" i="16"/>
  <c r="S8" i="16"/>
  <c r="N8" i="16"/>
  <c r="R8" i="16"/>
  <c r="Q8" i="16"/>
  <c r="P8" i="16"/>
  <c r="P14" i="16"/>
  <c r="N14" i="16"/>
  <c r="K14" i="16"/>
  <c r="Q14" i="16"/>
  <c r="S14" i="16"/>
  <c r="R14" i="16"/>
  <c r="M8" i="16"/>
  <c r="P14" i="15"/>
  <c r="Q14" i="15"/>
  <c r="N14" i="15"/>
  <c r="K14" i="15"/>
  <c r="M14" i="15"/>
  <c r="S10" i="15"/>
  <c r="Q10" i="15"/>
  <c r="O10" i="15" s="1"/>
  <c r="K10" i="15"/>
  <c r="M10" i="15"/>
  <c r="N15" i="15"/>
  <c r="K15" i="15"/>
  <c r="S15" i="15"/>
  <c r="R15" i="15"/>
  <c r="Q15" i="15"/>
  <c r="P15" i="15"/>
  <c r="N7" i="15"/>
  <c r="P7" i="15"/>
  <c r="K7" i="15"/>
  <c r="S7" i="15"/>
  <c r="R7" i="15"/>
  <c r="Q7" i="15"/>
  <c r="N23" i="15"/>
  <c r="K23" i="15"/>
  <c r="P23" i="15"/>
  <c r="O23" i="15" s="1"/>
  <c r="S23" i="15"/>
  <c r="R23" i="15"/>
  <c r="Q23" i="15"/>
  <c r="M23" i="15"/>
  <c r="P14" i="13"/>
  <c r="O14" i="13" s="1"/>
  <c r="Q14" i="13"/>
  <c r="N14" i="13"/>
  <c r="Q13" i="13"/>
  <c r="P13" i="13"/>
  <c r="O13" i="13" s="1"/>
  <c r="R13" i="13"/>
  <c r="N13" i="13"/>
  <c r="K13" i="13"/>
  <c r="S13" i="13"/>
  <c r="M13" i="13"/>
  <c r="Q5" i="13"/>
  <c r="R5" i="13"/>
  <c r="P5" i="13"/>
  <c r="O5" i="13" s="1"/>
  <c r="N5" i="13"/>
  <c r="K5" i="13"/>
  <c r="S5" i="13"/>
  <c r="M5" i="13"/>
  <c r="Q21" i="13"/>
  <c r="R21" i="13"/>
  <c r="P21" i="13"/>
  <c r="N21" i="13"/>
  <c r="K21" i="13"/>
  <c r="S21" i="13"/>
  <c r="K7" i="12"/>
  <c r="Q7" i="12"/>
  <c r="P7" i="12"/>
  <c r="N7" i="12"/>
  <c r="P14" i="12"/>
  <c r="N14" i="12"/>
  <c r="Q14" i="12"/>
  <c r="K14" i="12"/>
  <c r="R14" i="12"/>
  <c r="S14" i="12"/>
  <c r="P6" i="12"/>
  <c r="N6" i="12"/>
  <c r="K6" i="12"/>
  <c r="R6" i="12"/>
  <c r="S6" i="12"/>
  <c r="Q6" i="12"/>
  <c r="N15" i="10"/>
  <c r="K15" i="10"/>
  <c r="S15" i="10"/>
  <c r="R15" i="10"/>
  <c r="Q15" i="10"/>
  <c r="P15" i="10"/>
  <c r="O15" i="10" s="1"/>
  <c r="P14" i="10"/>
  <c r="N14" i="10"/>
  <c r="K14" i="10"/>
  <c r="S14" i="10"/>
  <c r="R14" i="10"/>
  <c r="Q14" i="10"/>
  <c r="N7" i="10"/>
  <c r="K7" i="10"/>
  <c r="S7" i="10"/>
  <c r="R7" i="10"/>
  <c r="Q7" i="10"/>
  <c r="P7" i="10"/>
  <c r="P6" i="10"/>
  <c r="O6" i="10" s="1"/>
  <c r="N6" i="10"/>
  <c r="S6" i="10"/>
  <c r="R6" i="10"/>
  <c r="K6" i="10"/>
  <c r="Q6" i="10"/>
  <c r="N23" i="10"/>
  <c r="K23" i="10"/>
  <c r="S23" i="10"/>
  <c r="R23" i="10"/>
  <c r="Q23" i="10"/>
  <c r="P23" i="10"/>
  <c r="O23" i="10" s="1"/>
  <c r="P22" i="10"/>
  <c r="N22" i="10"/>
  <c r="K22" i="10"/>
  <c r="S22" i="10"/>
  <c r="R22" i="10"/>
  <c r="Q22" i="10"/>
  <c r="R12" i="9"/>
  <c r="Q12" i="9"/>
  <c r="P12" i="9"/>
  <c r="N12" i="9"/>
  <c r="K12" i="9"/>
  <c r="S12" i="9"/>
  <c r="R20" i="9"/>
  <c r="Q20" i="9"/>
  <c r="P20" i="9"/>
  <c r="N20" i="9"/>
  <c r="K20" i="9"/>
  <c r="S20" i="9"/>
  <c r="P6" i="7"/>
  <c r="N6" i="7"/>
  <c r="K6" i="7"/>
  <c r="S6" i="7"/>
  <c r="R6" i="7"/>
  <c r="Q6" i="7"/>
  <c r="K16" i="7"/>
  <c r="S16" i="7"/>
  <c r="R16" i="7"/>
  <c r="Q16" i="7"/>
  <c r="P16" i="7"/>
  <c r="O16" i="7" s="1"/>
  <c r="N16" i="7"/>
  <c r="K8" i="7"/>
  <c r="S8" i="7"/>
  <c r="Q8" i="7"/>
  <c r="P8" i="7"/>
  <c r="N8" i="7"/>
  <c r="R8" i="7"/>
  <c r="P22" i="7"/>
  <c r="N22" i="7"/>
  <c r="K22" i="7"/>
  <c r="S22" i="7"/>
  <c r="R22" i="7"/>
  <c r="Q22" i="7"/>
  <c r="Q13" i="7"/>
  <c r="P13" i="7"/>
  <c r="N13" i="7"/>
  <c r="S13" i="7"/>
  <c r="R13" i="7"/>
  <c r="K13" i="7"/>
  <c r="Q21" i="7"/>
  <c r="P21" i="7"/>
  <c r="N21" i="7"/>
  <c r="S21" i="7"/>
  <c r="K21" i="7"/>
  <c r="R21" i="7"/>
  <c r="P14" i="7"/>
  <c r="O14" i="7" s="1"/>
  <c r="N14" i="7"/>
  <c r="K14" i="7"/>
  <c r="S14" i="7"/>
  <c r="R14" i="7"/>
  <c r="Q14" i="7"/>
  <c r="Q5" i="7"/>
  <c r="P5" i="7"/>
  <c r="O5" i="7" s="1"/>
  <c r="N5" i="7"/>
  <c r="K5" i="7"/>
  <c r="S5" i="7"/>
  <c r="R5" i="7"/>
  <c r="P26" i="1"/>
  <c r="O26" i="1" s="1"/>
  <c r="Q21" i="1"/>
  <c r="Q25" i="1"/>
  <c r="M21" i="1"/>
  <c r="S14" i="1"/>
  <c r="P14" i="1"/>
  <c r="O14" i="1" s="1"/>
  <c r="R8" i="1"/>
  <c r="Q6" i="1"/>
  <c r="M25" i="1"/>
  <c r="R19" i="1"/>
  <c r="M14" i="1"/>
  <c r="N13" i="1"/>
  <c r="R24" i="1"/>
  <c r="P19" i="1"/>
  <c r="Q13" i="1"/>
  <c r="S6" i="1"/>
  <c r="N20" i="1"/>
  <c r="N12" i="1"/>
  <c r="N24" i="1"/>
  <c r="M13" i="1"/>
  <c r="P6" i="1"/>
  <c r="S19" i="1"/>
  <c r="S11" i="1"/>
  <c r="R27" i="1"/>
  <c r="S22" i="1"/>
  <c r="M17" i="1"/>
  <c r="R11" i="1"/>
  <c r="Q10" i="1"/>
  <c r="P27" i="1"/>
  <c r="P22" i="1"/>
  <c r="O22" i="1" s="1"/>
  <c r="R16" i="1"/>
  <c r="P11" i="1"/>
  <c r="Q5" i="1"/>
  <c r="S26" i="1"/>
  <c r="M22" i="1"/>
  <c r="N16" i="1"/>
  <c r="Q9" i="1"/>
  <c r="K20" i="1"/>
  <c r="K12" i="1"/>
  <c r="R23" i="1"/>
  <c r="P18" i="1"/>
  <c r="O18" i="1" s="1"/>
  <c r="R15" i="1"/>
  <c r="P10" i="1"/>
  <c r="R7" i="1"/>
  <c r="K27" i="1"/>
  <c r="K19" i="1"/>
  <c r="K11" i="1"/>
  <c r="Q27" i="1"/>
  <c r="N26" i="1"/>
  <c r="S24" i="1"/>
  <c r="Q23" i="1"/>
  <c r="N22" i="1"/>
  <c r="S20" i="1"/>
  <c r="Q19" i="1"/>
  <c r="N18" i="1"/>
  <c r="S16" i="1"/>
  <c r="Q15" i="1"/>
  <c r="N14" i="1"/>
  <c r="S12" i="1"/>
  <c r="Q11" i="1"/>
  <c r="N10" i="1"/>
  <c r="S8" i="1"/>
  <c r="Q7" i="1"/>
  <c r="K26" i="1"/>
  <c r="K18" i="1"/>
  <c r="K10" i="1"/>
  <c r="P15" i="1"/>
  <c r="R12" i="1"/>
  <c r="M10" i="1"/>
  <c r="P7" i="1"/>
  <c r="K25" i="1"/>
  <c r="K17" i="1"/>
  <c r="N27" i="1"/>
  <c r="S25" i="1"/>
  <c r="Q24" i="1"/>
  <c r="N23" i="1"/>
  <c r="S21" i="1"/>
  <c r="Q20" i="1"/>
  <c r="N19" i="1"/>
  <c r="S17" i="1"/>
  <c r="Q16" i="1"/>
  <c r="N15" i="1"/>
  <c r="S13" i="1"/>
  <c r="Q12" i="1"/>
  <c r="N11" i="1"/>
  <c r="S9" i="1"/>
  <c r="Q8" i="1"/>
  <c r="S5" i="1"/>
  <c r="M26" i="1"/>
  <c r="P23" i="1"/>
  <c r="O23" i="1" s="1"/>
  <c r="R20" i="1"/>
  <c r="M18" i="1"/>
  <c r="K24" i="1"/>
  <c r="K16" i="1"/>
  <c r="M27" i="1"/>
  <c r="R25" i="1"/>
  <c r="M23" i="1"/>
  <c r="R21" i="1"/>
  <c r="P20" i="1"/>
  <c r="M19" i="1"/>
  <c r="R17" i="1"/>
  <c r="M15" i="1"/>
  <c r="R13" i="1"/>
  <c r="P12" i="1"/>
  <c r="M11" i="1"/>
  <c r="R9" i="1"/>
  <c r="R5" i="1"/>
  <c r="K23" i="1"/>
  <c r="K15" i="1"/>
  <c r="S18" i="1"/>
  <c r="K22" i="1"/>
  <c r="K14" i="1"/>
  <c r="R26" i="1"/>
  <c r="P25" i="1"/>
  <c r="O25" i="1" s="1"/>
  <c r="M24" i="1"/>
  <c r="R22" i="1"/>
  <c r="P21" i="1"/>
  <c r="O21" i="1" s="1"/>
  <c r="M20" i="1"/>
  <c r="R18" i="1"/>
  <c r="P17" i="1"/>
  <c r="M16" i="1"/>
  <c r="R14" i="1"/>
  <c r="P13" i="1"/>
  <c r="O13" i="1" s="1"/>
  <c r="M12" i="1"/>
  <c r="R10" i="1"/>
  <c r="P9" i="1"/>
  <c r="R6" i="1"/>
  <c r="P5" i="1"/>
  <c r="S10" i="1"/>
  <c r="K21" i="1"/>
  <c r="K13" i="1"/>
  <c r="O14" i="23" l="1"/>
  <c r="O6" i="21"/>
  <c r="O16" i="20"/>
  <c r="O14" i="16"/>
  <c r="O13" i="16"/>
  <c r="O15" i="15"/>
  <c r="O14" i="12"/>
  <c r="O7" i="12"/>
  <c r="O7" i="10"/>
  <c r="O20" i="9"/>
  <c r="O22" i="7"/>
  <c r="O13" i="7"/>
  <c r="O6" i="7"/>
  <c r="O21" i="7"/>
  <c r="O8" i="7"/>
  <c r="O19" i="1"/>
  <c r="O24" i="1"/>
  <c r="O27" i="1"/>
  <c r="O25" i="24"/>
  <c r="O14" i="15"/>
  <c r="O21" i="24"/>
  <c r="O27" i="24"/>
  <c r="O26" i="24"/>
  <c r="O13" i="24"/>
  <c r="O23" i="24"/>
  <c r="O15" i="24"/>
  <c r="O18" i="24"/>
  <c r="O22" i="23"/>
  <c r="O20" i="22"/>
  <c r="O15" i="22"/>
  <c r="O23" i="22"/>
  <c r="O14" i="21"/>
  <c r="O21" i="20"/>
  <c r="O14" i="17"/>
  <c r="O22" i="17"/>
  <c r="O13" i="17"/>
  <c r="O21" i="13"/>
  <c r="O6" i="12"/>
  <c r="O22" i="10"/>
  <c r="O14" i="10"/>
  <c r="O12" i="9"/>
  <c r="O12" i="1"/>
  <c r="O10" i="1"/>
  <c r="O17" i="1"/>
  <c r="O20" i="1"/>
  <c r="O11" i="1"/>
  <c r="O16" i="1"/>
  <c r="O15" i="1"/>
  <c r="K13" i="33"/>
  <c r="Q13" i="33"/>
  <c r="R16" i="33"/>
  <c r="M16" i="33" l="1"/>
  <c r="M17" i="33"/>
  <c r="K16" i="33"/>
  <c r="M14" i="33"/>
  <c r="N13" i="33"/>
  <c r="S16" i="33"/>
  <c r="P15" i="33"/>
  <c r="O15" i="33" s="1"/>
  <c r="Q17" i="33"/>
  <c r="K15" i="33"/>
  <c r="R13" i="33"/>
  <c r="Q14" i="33"/>
  <c r="N16" i="33"/>
  <c r="N17" i="33"/>
  <c r="S15" i="33"/>
  <c r="R14" i="33"/>
  <c r="Q16" i="33"/>
  <c r="K17" i="33"/>
  <c r="R15" i="33"/>
  <c r="P14" i="33"/>
  <c r="O14" i="33" s="1"/>
  <c r="P16" i="33"/>
  <c r="S17" i="33"/>
  <c r="N15" i="33"/>
  <c r="M15" i="33"/>
  <c r="P13" i="33"/>
  <c r="O13" i="33" s="1"/>
  <c r="S14" i="33"/>
  <c r="R17" i="33"/>
  <c r="K14" i="33"/>
  <c r="Q15" i="33"/>
  <c r="N14" i="33"/>
  <c r="P17" i="33"/>
  <c r="O17" i="33" l="1"/>
  <c r="O16" i="33"/>
</calcChain>
</file>

<file path=xl/sharedStrings.xml><?xml version="1.0" encoding="utf-8"?>
<sst xmlns="http://schemas.openxmlformats.org/spreadsheetml/2006/main" count="1933" uniqueCount="865">
  <si>
    <t>-</t>
  </si>
  <si>
    <t>Total</t>
  </si>
  <si>
    <t>Total economy excluding general government</t>
  </si>
  <si>
    <t>Central Bank</t>
  </si>
  <si>
    <t>Other monetary financial institutions</t>
  </si>
  <si>
    <t>Other financial institutions</t>
  </si>
  <si>
    <t>Domestic sectors excluding financial corporations and general government</t>
  </si>
  <si>
    <t>Rest of the world</t>
  </si>
  <si>
    <t>Gross Government debt (consolidated), Million of Euros</t>
  </si>
  <si>
    <t>Gross Government debt, Austria</t>
  </si>
  <si>
    <t>Gross Government debt, Italy</t>
  </si>
  <si>
    <t>Gross Government debt, Belgium</t>
  </si>
  <si>
    <t>Gross Government debt, Cyprus</t>
  </si>
  <si>
    <t>Gross Government debt, Estonia</t>
  </si>
  <si>
    <t>Gross Government debt, Finland</t>
  </si>
  <si>
    <t>Gross Government debt, Germany</t>
  </si>
  <si>
    <t>Gross Government debt, Luxembourg</t>
  </si>
  <si>
    <t>Gross Government debt, Greece</t>
  </si>
  <si>
    <t>Gross Government debt, France</t>
  </si>
  <si>
    <t>Gross Government debt, Spain</t>
  </si>
  <si>
    <t>Gross Government debt, Malta</t>
  </si>
  <si>
    <t>Gross Government debt, Netherlands</t>
  </si>
  <si>
    <t>Gross Government debt, Portugal</t>
  </si>
  <si>
    <t>Gross Government debt, Slovenia</t>
  </si>
  <si>
    <t>Gross Government debt, EA17</t>
  </si>
  <si>
    <t>last updated</t>
  </si>
  <si>
    <t>EURO millions</t>
  </si>
  <si>
    <t>% of TOTAL</t>
  </si>
  <si>
    <t xml:space="preserve">Total Outstanding Stock </t>
  </si>
  <si>
    <t>Total Resident</t>
  </si>
  <si>
    <t>Total Non-Resident</t>
  </si>
  <si>
    <t>MFIs and Central Bank</t>
  </si>
  <si>
    <t>General Government</t>
  </si>
  <si>
    <t>Financial Intermediaries</t>
  </si>
  <si>
    <t>of which:</t>
  </si>
  <si>
    <t>Non-Financial Corporations</t>
  </si>
  <si>
    <t>Households</t>
  </si>
  <si>
    <t>EUR BN for CROSS-COUNTRY TABLE</t>
  </si>
  <si>
    <t>% TOTAL for CROSS-COUNTRY TABLE</t>
  </si>
  <si>
    <t>Financial Auxillaries</t>
  </si>
  <si>
    <t>Insurance and Pension Funds</t>
  </si>
  <si>
    <t>Other financial Intermediaries</t>
  </si>
  <si>
    <t>Resident Banks</t>
  </si>
  <si>
    <t>Other Public Institutions</t>
  </si>
  <si>
    <t>Other Residents</t>
  </si>
  <si>
    <t>Non-Residents</t>
  </si>
  <si>
    <t>2001_3</t>
  </si>
  <si>
    <t>2001_4</t>
  </si>
  <si>
    <t>2002_1</t>
  </si>
  <si>
    <t>2002_2</t>
  </si>
  <si>
    <t>2002_3</t>
  </si>
  <si>
    <t>2002_4</t>
  </si>
  <si>
    <t>2003_1</t>
  </si>
  <si>
    <t>2003_2</t>
  </si>
  <si>
    <t>2003_3</t>
  </si>
  <si>
    <t>2003_4</t>
  </si>
  <si>
    <t>2004_1</t>
  </si>
  <si>
    <t>2004_2</t>
  </si>
  <si>
    <t>2004_3</t>
  </si>
  <si>
    <t>2004_4</t>
  </si>
  <si>
    <t>2005_1</t>
  </si>
  <si>
    <t>2005_2</t>
  </si>
  <si>
    <t>2005_3</t>
  </si>
  <si>
    <t>2005_4</t>
  </si>
  <si>
    <t>2006_1</t>
  </si>
  <si>
    <t>2006_2</t>
  </si>
  <si>
    <t>2006_3</t>
  </si>
  <si>
    <t>2006_4</t>
  </si>
  <si>
    <t>2007_1</t>
  </si>
  <si>
    <t>2007_2</t>
  </si>
  <si>
    <t>2007_3</t>
  </si>
  <si>
    <t>2007_4</t>
  </si>
  <si>
    <t>2008_1</t>
  </si>
  <si>
    <t>2008_2</t>
  </si>
  <si>
    <t>2008_3</t>
  </si>
  <si>
    <t>2008_4</t>
  </si>
  <si>
    <t>2009_1</t>
  </si>
  <si>
    <t>2009_2</t>
  </si>
  <si>
    <t>2009_3</t>
  </si>
  <si>
    <t>2009_4</t>
  </si>
  <si>
    <t>2010_1</t>
  </si>
  <si>
    <t>2010_2</t>
  </si>
  <si>
    <t>2010_3</t>
  </si>
  <si>
    <t>2010_4</t>
  </si>
  <si>
    <t>2011_1</t>
  </si>
  <si>
    <t>2011_2</t>
  </si>
  <si>
    <t>2011_3</t>
  </si>
  <si>
    <t>2011_4</t>
  </si>
  <si>
    <t>2012_1</t>
  </si>
  <si>
    <t>2012_2</t>
  </si>
  <si>
    <t>2012_3</t>
  </si>
  <si>
    <t>2012_4</t>
  </si>
  <si>
    <t>2013_1</t>
  </si>
  <si>
    <t>2013_2</t>
  </si>
  <si>
    <t>2013_3</t>
  </si>
  <si>
    <t>Averages</t>
  </si>
  <si>
    <t>Gross Government debt, Latvia</t>
  </si>
  <si>
    <t>Gross Government debt, Czech Republic</t>
  </si>
  <si>
    <t>Gross Government debt, Bulgaria</t>
  </si>
  <si>
    <t>Gross Government debt, Denmark</t>
  </si>
  <si>
    <t xml:space="preserve">Gross Government debt, United Kingdom </t>
  </si>
  <si>
    <t>Gross Government debt, Hungary</t>
  </si>
  <si>
    <t>Gross Government debt, Lithuania</t>
  </si>
  <si>
    <t>Gross Government debt, Poland</t>
  </si>
  <si>
    <t>Gross Government debt, Romania</t>
  </si>
  <si>
    <t>Gross Government debt, Sweden</t>
  </si>
  <si>
    <t>£ millions</t>
  </si>
  <si>
    <t>TOTAL</t>
  </si>
  <si>
    <t>Domestic resident</t>
  </si>
  <si>
    <t>Rest of the World</t>
  </si>
  <si>
    <t>Private non-financial corporations</t>
  </si>
  <si>
    <t>MFI</t>
  </si>
  <si>
    <t>Other financial intermediaries and auxiliaries</t>
  </si>
  <si>
    <t>Insurance and pension funds</t>
  </si>
  <si>
    <t>Public Corporations</t>
  </si>
  <si>
    <t>Local government</t>
  </si>
  <si>
    <t>HHs and NPISHs</t>
  </si>
  <si>
    <t>OMFIs</t>
  </si>
  <si>
    <t>1998_2</t>
  </si>
  <si>
    <t>1998_3</t>
  </si>
  <si>
    <t>1998_4</t>
  </si>
  <si>
    <t>1999_1</t>
  </si>
  <si>
    <t>1999_2</t>
  </si>
  <si>
    <t>1999_3</t>
  </si>
  <si>
    <t>1999_4</t>
  </si>
  <si>
    <t>2000_1</t>
  </si>
  <si>
    <t>2000_2</t>
  </si>
  <si>
    <t>2000_3</t>
  </si>
  <si>
    <t>2000_4</t>
  </si>
  <si>
    <t>2001_1</t>
  </si>
  <si>
    <t>2001_2</t>
  </si>
  <si>
    <t>REDUNDANT</t>
  </si>
  <si>
    <t>USE THESE</t>
  </si>
  <si>
    <t>£mn</t>
  </si>
  <si>
    <t>CENTRAL GOVERNMENT LIABILITIES</t>
  </si>
  <si>
    <t>UK LIABILITIES</t>
  </si>
  <si>
    <t>UK ASSETS</t>
  </si>
  <si>
    <t>ESA:CG:LI:LEVEL:British government securities</t>
  </si>
  <si>
    <t>ESA:CG:LI:LEVEL:Other UK central government bonds - sterling &amp; foreign currency</t>
  </si>
  <si>
    <t>UK:LONG TERM BONDS ISSUED BY UK CENTRAL GOVERNMENT(Li):AF.3321: CP NSA</t>
  </si>
  <si>
    <t>Public Corp. Bonds issued by the UK central government: CP NSA: _m</t>
  </si>
  <si>
    <t>Private Non-financial corp:Bonds issued by the UK central government: CP NSA: _m</t>
  </si>
  <si>
    <t>MFI (incl. BoE):Bonds issued by the UK central government</t>
  </si>
  <si>
    <t>MFIs from Bank of England data</t>
  </si>
  <si>
    <t>BANK OF ENGLAND</t>
  </si>
  <si>
    <t>MFI minus BoE</t>
  </si>
  <si>
    <t>Other Intermediaries:Bonds issued by the UK CG: CP NSA: _m</t>
  </si>
  <si>
    <t>Insurance &amp; Pension funds:Bonds issued by the UK central government: CP NSA: _b</t>
  </si>
  <si>
    <t>Local Government:Bonds issued by the UK central government: CP NSA</t>
  </si>
  <si>
    <t>HHs and NPISH:Bonds issued by the UK central government:AF.3321: CP NSA</t>
  </si>
  <si>
    <t>Rest of the World:Bonds issued by the UK central government: CP NSA</t>
  </si>
  <si>
    <t>British gvt securities</t>
  </si>
  <si>
    <t>Other UK Central gvt bonds</t>
  </si>
  <si>
    <t>Long-term bonds issued by UK CG</t>
  </si>
  <si>
    <t>MFI (from BoE data)</t>
  </si>
  <si>
    <t>BoE</t>
  </si>
  <si>
    <t>OMFI</t>
  </si>
  <si>
    <t>Other intermediaries</t>
  </si>
  <si>
    <t>NIJI</t>
  </si>
  <si>
    <t>NIJJ</t>
  </si>
  <si>
    <t>NYXQ</t>
  </si>
  <si>
    <t>NKEP</t>
  </si>
  <si>
    <t>NKKX</t>
  </si>
  <si>
    <t>NNTV</t>
  </si>
  <si>
    <t>NLQJ</t>
  </si>
  <si>
    <t>NIZB</t>
  </si>
  <si>
    <t>NJFJ</t>
  </si>
  <si>
    <t>NNNN</t>
  </si>
  <si>
    <t>NLDT</t>
  </si>
  <si>
    <t>seasonal_adjustment</t>
  </si>
  <si>
    <t>NSA</t>
  </si>
  <si>
    <t>base_period</t>
  </si>
  <si>
    <t>price</t>
  </si>
  <si>
    <t>CURR</t>
  </si>
  <si>
    <t>index_period</t>
  </si>
  <si>
    <t>1987 Q1</t>
  </si>
  <si>
    <t>1987 Q2</t>
  </si>
  <si>
    <t>1987 Q3</t>
  </si>
  <si>
    <t>1987 Q4</t>
  </si>
  <si>
    <t>1988 Q1</t>
  </si>
  <si>
    <t>1988 Q2</t>
  </si>
  <si>
    <t>1988 Q3</t>
  </si>
  <si>
    <t>1988 Q4</t>
  </si>
  <si>
    <t>1989 Q1</t>
  </si>
  <si>
    <t>1989 Q2</t>
  </si>
  <si>
    <t>1989 Q3</t>
  </si>
  <si>
    <t>1989 Q4</t>
  </si>
  <si>
    <t>1990 Q1</t>
  </si>
  <si>
    <t>1990 Q2</t>
  </si>
  <si>
    <t>1990 Q3</t>
  </si>
  <si>
    <t>1990 Q4</t>
  </si>
  <si>
    <t>1991 Q1</t>
  </si>
  <si>
    <t>1991 Q2</t>
  </si>
  <si>
    <t>1991 Q3</t>
  </si>
  <si>
    <t>1991 Q4</t>
  </si>
  <si>
    <t>1992 Q1</t>
  </si>
  <si>
    <t>1992 Q2</t>
  </si>
  <si>
    <t>1992 Q3</t>
  </si>
  <si>
    <t>1992 Q4</t>
  </si>
  <si>
    <t>1993 Q1</t>
  </si>
  <si>
    <t>1993 Q2</t>
  </si>
  <si>
    <t>1993 Q3</t>
  </si>
  <si>
    <t>1993 Q4</t>
  </si>
  <si>
    <t>1994 Q1</t>
  </si>
  <si>
    <t>1994 Q2</t>
  </si>
  <si>
    <t>1994 Q3</t>
  </si>
  <si>
    <t>1994 Q4</t>
  </si>
  <si>
    <t>1995 Q1</t>
  </si>
  <si>
    <t>1995 Q2</t>
  </si>
  <si>
    <t>1995 Q3</t>
  </si>
  <si>
    <t>1995 Q4</t>
  </si>
  <si>
    <t>1996 Q1</t>
  </si>
  <si>
    <t>1996 Q2</t>
  </si>
  <si>
    <t>1996 Q3</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</si>
  <si>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</si>
  <si>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</si>
  <si>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</si>
  <si>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</si>
  <si>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</si>
  <si>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</si>
  <si>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</si>
  <si>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</si>
  <si>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</si>
  <si>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</si>
  <si>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</si>
  <si>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</si>
  <si>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</si>
  <si>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</si>
  <si>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</si>
  <si>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</si>
  <si>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</si>
  <si>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</si>
  <si>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</si>
  <si>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</si>
  <si>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</si>
  <si>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</si>
  <si>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</si>
  <si>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</si>
  <si>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</si>
  <si>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</si>
  <si>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</si>
  <si>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</si>
  <si>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</si>
  <si>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</si>
  <si>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</si>
  <si>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</si>
  <si>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</si>
  <si>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</si>
  <si>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</si>
  <si>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</si>
  <si>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</si>
  <si>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</si>
  <si>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</si>
  <si>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</si>
  <si>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</si>
  <si>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</si>
  <si>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</si>
  <si>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</si>
  <si>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</si>
  <si>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</si>
  <si>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</si>
  <si>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</si>
  <si>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</si>
  <si>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</si>
  <si>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</si>
  <si>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</si>
  <si>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</si>
  <si>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</si>
  <si>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</si>
  <si>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</si>
  <si>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</si>
  <si>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</si>
  <si>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</si>
  <si>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</si>
  <si>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</si>
  <si>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</si>
  <si>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</si>
  <si>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</si>
  <si>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</si>
  <si>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</si>
  <si>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</si>
  <si>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</si>
  <si>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GG QND FI</t>
  </si>
  <si>
    <t>HH AND NFC</t>
  </si>
  <si>
    <t>TABLE B–89.  Estimated ownership of U.S. Treasury securities, 1998–2011</t>
  </si>
  <si>
    <t>&amp;</t>
  </si>
  <si>
    <t>OWNERSHIP OF FEDERAL SECURITIES</t>
  </si>
  <si>
    <t>[Billions of dollars]</t>
  </si>
  <si>
    <t>TABLE OFS-2.—Estimated Ownership of U.S. Treasury Securities</t>
  </si>
  <si>
    <t>MILLIONS</t>
  </si>
  <si>
    <t>Total US Treasury Securities</t>
  </si>
  <si>
    <t>End of month</t>
  </si>
  <si>
    <t>FED</t>
  </si>
  <si>
    <t>Intragovernmental holdings</t>
  </si>
  <si>
    <r>
      <t xml:space="preserve">Federal  Reserve  and Intragovernmental  holdings </t>
    </r>
    <r>
      <rPr>
        <vertAlign val="superscript"/>
        <sz val="10"/>
        <rFont val="Calibri"/>
        <family val="2"/>
      </rPr>
      <t>2</t>
    </r>
  </si>
  <si>
    <t>Held by private investors</t>
  </si>
  <si>
    <t>Total  privately  held</t>
  </si>
  <si>
    <r>
      <t xml:space="preserve">Depository institutions </t>
    </r>
    <r>
      <rPr>
        <vertAlign val="superscript"/>
        <sz val="10"/>
        <rFont val="Calibri"/>
        <family val="2"/>
      </rPr>
      <t>3</t>
    </r>
  </si>
  <si>
    <r>
      <t xml:space="preserve">U.S.  savings  bonds </t>
    </r>
    <r>
      <rPr>
        <vertAlign val="superscript"/>
        <sz val="10"/>
        <rFont val="Calibri"/>
        <family val="2"/>
      </rPr>
      <t>4</t>
    </r>
  </si>
  <si>
    <t>Pension funds</t>
  </si>
  <si>
    <t>Insurance companies</t>
  </si>
  <si>
    <r>
      <t xml:space="preserve">Mutual  funds </t>
    </r>
    <r>
      <rPr>
        <vertAlign val="superscript"/>
        <sz val="10"/>
        <rFont val="Calibri"/>
        <family val="2"/>
      </rPr>
      <t>6</t>
    </r>
  </si>
  <si>
    <t>State  and  local  governments</t>
  </si>
  <si>
    <r>
      <t xml:space="preserve">Foreign  and  international </t>
    </r>
    <r>
      <rPr>
        <vertAlign val="superscript"/>
        <sz val="10"/>
        <rFont val="Calibri"/>
        <family val="2"/>
      </rPr>
      <t>7</t>
    </r>
  </si>
  <si>
    <r>
      <t xml:space="preserve">Other  investors </t>
    </r>
    <r>
      <rPr>
        <vertAlign val="superscript"/>
        <sz val="10"/>
        <rFont val="Calibri"/>
        <family val="2"/>
      </rPr>
      <t>8</t>
    </r>
  </si>
  <si>
    <t>total pension funds</t>
  </si>
  <si>
    <r>
      <t xml:space="preserve">Private </t>
    </r>
    <r>
      <rPr>
        <vertAlign val="superscript"/>
        <sz val="10"/>
        <rFont val="Calibri"/>
        <family val="2"/>
      </rPr>
      <t>5</t>
    </r>
  </si>
  <si>
    <t>1997:  Mar.</t>
  </si>
  <si>
    <t xml:space="preserve">     June.</t>
  </si>
  <si>
    <t xml:space="preserve">     Sept.</t>
  </si>
  <si>
    <t xml:space="preserve">     Dec.</t>
  </si>
  <si>
    <t>1998:  Mar.</t>
  </si>
  <si>
    <t>1999:  Mar.</t>
  </si>
  <si>
    <t>2000:  Mar.</t>
  </si>
  <si>
    <t>2001:  Mar.</t>
  </si>
  <si>
    <t>2002:  Mar.</t>
  </si>
  <si>
    <t>2003:  Mar.</t>
  </si>
  <si>
    <t>2004:  Mar.</t>
  </si>
  <si>
    <t>2005:  Mar.</t>
  </si>
  <si>
    <t>2006:  Mar.</t>
  </si>
  <si>
    <t>2007:  Mar.</t>
  </si>
  <si>
    <t>2008:  Mar.</t>
  </si>
  <si>
    <t>2009:  Mar.</t>
  </si>
  <si>
    <t>2010:  Mar.</t>
  </si>
  <si>
    <t>2011:  Mar.</t>
  </si>
  <si>
    <t>2012: Mar.</t>
  </si>
  <si>
    <t>June.</t>
  </si>
  <si>
    <t>Sept.</t>
  </si>
  <si>
    <t>Dec.</t>
  </si>
  <si>
    <t>......</t>
  </si>
  <si>
    <t>2013: Mar.</t>
  </si>
  <si>
    <t>16,738.2</t>
  </si>
  <si>
    <r>
      <t>1</t>
    </r>
    <r>
      <rPr>
        <sz val="10"/>
        <rFont val="News Gothic Condensed"/>
        <family val="2"/>
      </rPr>
      <t xml:space="preserve"> Face value.</t>
    </r>
  </si>
  <si>
    <r>
      <t>2</t>
    </r>
    <r>
      <rPr>
        <sz val="10"/>
        <rFont val="News Gothic Condensed"/>
        <family val="2"/>
      </rPr>
      <t xml:space="preserve"> Federal Reserve holdings exclude Treasury securities held under repurchase agreements.</t>
    </r>
  </si>
  <si>
    <r>
      <t>3</t>
    </r>
    <r>
      <rPr>
        <sz val="10"/>
        <rFont val="News Gothic Condensed"/>
        <family val="2"/>
      </rPr>
      <t xml:space="preserve"> Includes commercial banks, savings institutions, and credit unions.</t>
    </r>
  </si>
  <si>
    <r>
      <t>4</t>
    </r>
    <r>
      <rPr>
        <sz val="10"/>
        <rFont val="News Gothic Condensed"/>
        <family val="2"/>
      </rPr>
      <t xml:space="preserve"> Current accrual value.</t>
    </r>
  </si>
  <si>
    <r>
      <t>5</t>
    </r>
    <r>
      <rPr>
        <sz val="10"/>
        <rFont val="News Gothic Condensed"/>
        <family val="2"/>
      </rPr>
      <t xml:space="preserve"> Includes Treasury securities held by the Federal Employees Retirement System Thrift Savings Plan "G Fund."</t>
    </r>
  </si>
  <si>
    <r>
      <t>7</t>
    </r>
    <r>
      <rPr>
        <sz val="10"/>
        <rFont val="News Gothic Condensed"/>
        <family val="2"/>
      </rPr>
      <t xml:space="preserve"> Includes nonmarketable foreign series, Treasury securities, and Treasury deposit funds. Excludes Treasury securities held under repurchase agreements in custody accounts at the Federal Reserve Bank of New York. Estimates reflect benchmarks to this series at differing intervals; for further detail, see </t>
    </r>
    <r>
      <rPr>
        <i/>
        <sz val="10"/>
        <rFont val="News Gothic Condensed"/>
        <family val="2"/>
      </rPr>
      <t xml:space="preserve">Treasury Bulletin </t>
    </r>
    <r>
      <rPr>
        <sz val="10"/>
        <rFont val="News Gothic Condensed"/>
        <family val="2"/>
      </rPr>
      <t>and http://www.treas.gov/tic/ticsec2.shtml.</t>
    </r>
  </si>
  <si>
    <r>
      <t>8</t>
    </r>
    <r>
      <rPr>
        <sz val="10"/>
        <rFont val="News Gothic Condensed"/>
        <family val="2"/>
      </rPr>
      <t xml:space="preserve"> Includes individuals, Government-sponsored enterprises, brokers and dealers, bank personal trusts and estates, corporate and noncorporate businesses, and other investors.</t>
    </r>
  </si>
  <si>
    <t>Note: Data shown in this table are as of January 20, 2012.</t>
  </si>
  <si>
    <t>Source: Department of the Treasury.</t>
  </si>
  <si>
    <t>$ millions</t>
  </si>
  <si>
    <t>Residents</t>
  </si>
  <si>
    <t>Foreign  and  international</t>
  </si>
  <si>
    <t>Depository institution</t>
  </si>
  <si>
    <t>Mutual  funds</t>
  </si>
  <si>
    <t>U.S.  savings  bonds</t>
  </si>
  <si>
    <t>Other  investors</t>
  </si>
  <si>
    <t>Private</t>
  </si>
  <si>
    <t>National Government Debt</t>
  </si>
  <si>
    <t>Holder and Lender</t>
  </si>
  <si>
    <t>Japanese government securities</t>
  </si>
  <si>
    <t>Treasury Discount Bills</t>
  </si>
  <si>
    <t>Borrowings</t>
  </si>
  <si>
    <t>Temporary Borrowings</t>
  </si>
  <si>
    <t>Government</t>
  </si>
  <si>
    <t>Bank of Japan</t>
  </si>
  <si>
    <t>Others</t>
  </si>
  <si>
    <t>Internal Japanese Government Securities Issued in Japan</t>
  </si>
  <si>
    <t>External Japanese Government Securities Issued in Foreign Countries</t>
  </si>
  <si>
    <t>Other</t>
  </si>
  <si>
    <t>1982/04</t>
  </si>
  <si>
    <t>1982/05</t>
  </si>
  <si>
    <t>1982/06</t>
  </si>
  <si>
    <t>1982/07</t>
  </si>
  <si>
    <t>1982/08</t>
  </si>
  <si>
    <t>1982/09</t>
  </si>
  <si>
    <t>1982/10</t>
  </si>
  <si>
    <t>1982/11</t>
  </si>
  <si>
    <t>1982/12</t>
  </si>
  <si>
    <t>1983/01</t>
  </si>
  <si>
    <t>1983/02</t>
  </si>
  <si>
    <t>1983/03</t>
  </si>
  <si>
    <t>1983/04</t>
  </si>
  <si>
    <t>1983/05</t>
  </si>
  <si>
    <t>1983/06</t>
  </si>
  <si>
    <t>1983/07</t>
  </si>
  <si>
    <t>1983/08</t>
  </si>
  <si>
    <t>1983/09</t>
  </si>
  <si>
    <t>1983/10</t>
  </si>
  <si>
    <t>1983/11</t>
  </si>
  <si>
    <t>1983/12</t>
  </si>
  <si>
    <t>1984/01</t>
  </si>
  <si>
    <t>1984/02</t>
  </si>
  <si>
    <t>1984/03</t>
  </si>
  <si>
    <t>1984/04</t>
  </si>
  <si>
    <t>1984/05</t>
  </si>
  <si>
    <t>1984/06</t>
  </si>
  <si>
    <t>1984/07</t>
  </si>
  <si>
    <t>1984/08</t>
  </si>
  <si>
    <t>1984/09</t>
  </si>
  <si>
    <t>1984/10</t>
  </si>
  <si>
    <t>1984/11</t>
  </si>
  <si>
    <t>1984/12</t>
  </si>
  <si>
    <t>1985/01</t>
  </si>
  <si>
    <t>1985/02</t>
  </si>
  <si>
    <t>1985/03</t>
  </si>
  <si>
    <t>1985/04</t>
  </si>
  <si>
    <t>1985/05</t>
  </si>
  <si>
    <t>1985/06</t>
  </si>
  <si>
    <t>1985/07</t>
  </si>
  <si>
    <t>1985/08</t>
  </si>
  <si>
    <t>1985/09</t>
  </si>
  <si>
    <t>1985/10</t>
  </si>
  <si>
    <t>1985/11</t>
  </si>
  <si>
    <t>1985/12</t>
  </si>
  <si>
    <t>1986/01</t>
  </si>
  <si>
    <t>1986/02</t>
  </si>
  <si>
    <t>1986/03</t>
  </si>
  <si>
    <t>1986/04</t>
  </si>
  <si>
    <t>1986/05</t>
  </si>
  <si>
    <t>1986/06</t>
  </si>
  <si>
    <t>1986/07</t>
  </si>
  <si>
    <t>1986/08</t>
  </si>
  <si>
    <t>1986/09</t>
  </si>
  <si>
    <t>1986/10</t>
  </si>
  <si>
    <t>1986/11</t>
  </si>
  <si>
    <t>1986/12</t>
  </si>
  <si>
    <t>1987/01</t>
  </si>
  <si>
    <t>1987/02</t>
  </si>
  <si>
    <t>1987/03</t>
  </si>
  <si>
    <t>1987/04</t>
  </si>
  <si>
    <t>1987/05</t>
  </si>
  <si>
    <t>1987/06</t>
  </si>
  <si>
    <t>1987/07</t>
  </si>
  <si>
    <t>1987/08</t>
  </si>
  <si>
    <t>1987/09</t>
  </si>
  <si>
    <t>1987/10</t>
  </si>
  <si>
    <t>1987/11</t>
  </si>
  <si>
    <t>1987/12</t>
  </si>
  <si>
    <t>1988/01</t>
  </si>
  <si>
    <t>1988/02</t>
  </si>
  <si>
    <t>1988/03</t>
  </si>
  <si>
    <t>1988/04</t>
  </si>
  <si>
    <t>1988/05</t>
  </si>
  <si>
    <t>1988/06</t>
  </si>
  <si>
    <t>1988/07</t>
  </si>
  <si>
    <t>1988/08</t>
  </si>
  <si>
    <t>1988/09</t>
  </si>
  <si>
    <t>1988/10</t>
  </si>
  <si>
    <t>1988/11</t>
  </si>
  <si>
    <t>1988/12</t>
  </si>
  <si>
    <t>1989/01</t>
  </si>
  <si>
    <t>1989/02</t>
  </si>
  <si>
    <t>1989/03</t>
  </si>
  <si>
    <t>1989/04</t>
  </si>
  <si>
    <t>1989/05</t>
  </si>
  <si>
    <t>1989/06</t>
  </si>
  <si>
    <t>1989/07</t>
  </si>
  <si>
    <t>1989/08</t>
  </si>
  <si>
    <t>1989/09</t>
  </si>
  <si>
    <t>1989/10</t>
  </si>
  <si>
    <t>1989/11</t>
  </si>
  <si>
    <t>1989/12</t>
  </si>
  <si>
    <t>1990/01</t>
  </si>
  <si>
    <t>1990/02</t>
  </si>
  <si>
    <t>1990/03</t>
  </si>
  <si>
    <t>1990/04</t>
  </si>
  <si>
    <t>1990/05</t>
  </si>
  <si>
    <t>1990/06</t>
  </si>
  <si>
    <t>1990/07</t>
  </si>
  <si>
    <t>1990/08</t>
  </si>
  <si>
    <t>1990/09</t>
  </si>
  <si>
    <t>1990/10</t>
  </si>
  <si>
    <t>1990/11</t>
  </si>
  <si>
    <t>1990/12</t>
  </si>
  <si>
    <t>1991/01</t>
  </si>
  <si>
    <t>1991/02</t>
  </si>
  <si>
    <t>1991/03</t>
  </si>
  <si>
    <t>1991/04</t>
  </si>
  <si>
    <t>1991/05</t>
  </si>
  <si>
    <t>1991/06</t>
  </si>
  <si>
    <t>1991/07</t>
  </si>
  <si>
    <t>1991/08</t>
  </si>
  <si>
    <t>1991/09</t>
  </si>
  <si>
    <t>1991/10</t>
  </si>
  <si>
    <t>1991/11</t>
  </si>
  <si>
    <t>1991/12</t>
  </si>
  <si>
    <t>1992/01</t>
  </si>
  <si>
    <t>1992/02</t>
  </si>
  <si>
    <t>1992/03</t>
  </si>
  <si>
    <t>1992/04</t>
  </si>
  <si>
    <t>1992/05</t>
  </si>
  <si>
    <t>1992/06</t>
  </si>
  <si>
    <t>1992/07</t>
  </si>
  <si>
    <t>1992/08</t>
  </si>
  <si>
    <t>1992/09</t>
  </si>
  <si>
    <t>1992/10</t>
  </si>
  <si>
    <t>1992/11</t>
  </si>
  <si>
    <t>1992/12</t>
  </si>
  <si>
    <t>1993/01</t>
  </si>
  <si>
    <t>1993/02</t>
  </si>
  <si>
    <t>1993/03</t>
  </si>
  <si>
    <t>1993/04</t>
  </si>
  <si>
    <t>1993/05</t>
  </si>
  <si>
    <t>1993/06</t>
  </si>
  <si>
    <t>1993/07</t>
  </si>
  <si>
    <t>1993/08</t>
  </si>
  <si>
    <t>1993/09</t>
  </si>
  <si>
    <t>1993/10</t>
  </si>
  <si>
    <t>1993/11</t>
  </si>
  <si>
    <t>1993/12</t>
  </si>
  <si>
    <t>1994/01</t>
  </si>
  <si>
    <t>1994/02</t>
  </si>
  <si>
    <t>1994/03</t>
  </si>
  <si>
    <t>1994/04</t>
  </si>
  <si>
    <t>1994/05</t>
  </si>
  <si>
    <t>1994/06</t>
  </si>
  <si>
    <t>1994/07</t>
  </si>
  <si>
    <t>1994/08</t>
  </si>
  <si>
    <t>1994/09</t>
  </si>
  <si>
    <t>1994/10</t>
  </si>
  <si>
    <t>1994/11</t>
  </si>
  <si>
    <t>1994/12</t>
  </si>
  <si>
    <t>1995/01</t>
  </si>
  <si>
    <t>1995/02</t>
  </si>
  <si>
    <t>1995/03</t>
  </si>
  <si>
    <t>1995/04</t>
  </si>
  <si>
    <t>1995/05</t>
  </si>
  <si>
    <t>1995/06</t>
  </si>
  <si>
    <t>1995/07</t>
  </si>
  <si>
    <t>1995/08</t>
  </si>
  <si>
    <t>1995/09</t>
  </si>
  <si>
    <t>1995/10</t>
  </si>
  <si>
    <t>1995/11</t>
  </si>
  <si>
    <t>1995/12</t>
  </si>
  <si>
    <t>1996/01</t>
  </si>
  <si>
    <t>1996/02</t>
  </si>
  <si>
    <t>1996/03</t>
  </si>
  <si>
    <t>1996/04</t>
  </si>
  <si>
    <t>1996/05</t>
  </si>
  <si>
    <t>1996/06</t>
  </si>
  <si>
    <t>1996/07</t>
  </si>
  <si>
    <t>1996/08</t>
  </si>
  <si>
    <t>1996/09</t>
  </si>
  <si>
    <t>1996/10</t>
  </si>
  <si>
    <t>1996/11</t>
  </si>
  <si>
    <t>1996/12</t>
  </si>
  <si>
    <t>1997/01</t>
  </si>
  <si>
    <t>1997/02</t>
  </si>
  <si>
    <t>1997/03</t>
  </si>
  <si>
    <t>1997/04</t>
  </si>
  <si>
    <t>1997/05</t>
  </si>
  <si>
    <t>1997/06</t>
  </si>
  <si>
    <t>1997/07</t>
  </si>
  <si>
    <t>1997/08</t>
  </si>
  <si>
    <t>1997/09</t>
  </si>
  <si>
    <t>1997/10</t>
  </si>
  <si>
    <t>1997/11</t>
  </si>
  <si>
    <t>1997/12</t>
  </si>
  <si>
    <t>1998/01</t>
  </si>
  <si>
    <t>1998/02</t>
  </si>
  <si>
    <t>1998/03</t>
  </si>
  <si>
    <t>1998/04</t>
  </si>
  <si>
    <t>1998/05</t>
  </si>
  <si>
    <t>1998/06</t>
  </si>
  <si>
    <t>1998/07</t>
  </si>
  <si>
    <t>1998/08</t>
  </si>
  <si>
    <t>1998/09</t>
  </si>
  <si>
    <t>1998/10</t>
  </si>
  <si>
    <t>1998/11</t>
  </si>
  <si>
    <t>1998/12</t>
  </si>
  <si>
    <t>1999/01</t>
  </si>
  <si>
    <t>1999/02</t>
  </si>
  <si>
    <t>1999/03</t>
  </si>
  <si>
    <t>1999/04</t>
  </si>
  <si>
    <t>1999/05</t>
  </si>
  <si>
    <t>1999/06</t>
  </si>
  <si>
    <t>1999/07</t>
  </si>
  <si>
    <t>1999/08</t>
  </si>
  <si>
    <t>1999/09</t>
  </si>
  <si>
    <t>1999/10</t>
  </si>
  <si>
    <t>1999/11</t>
  </si>
  <si>
    <t>1999/12</t>
  </si>
  <si>
    <t>2000/01</t>
  </si>
  <si>
    <t>2000/02</t>
  </si>
  <si>
    <t>2000/03</t>
  </si>
  <si>
    <t>2000/04</t>
  </si>
  <si>
    <t>2000/05</t>
  </si>
  <si>
    <t>2000/06</t>
  </si>
  <si>
    <t>2000/07</t>
  </si>
  <si>
    <t>2000/08</t>
  </si>
  <si>
    <t>2000/09</t>
  </si>
  <si>
    <t>2000/10</t>
  </si>
  <si>
    <t>2000/11</t>
  </si>
  <si>
    <t>2000/12</t>
  </si>
  <si>
    <t>2001/01</t>
  </si>
  <si>
    <t>2001/02</t>
  </si>
  <si>
    <t>2001/03</t>
  </si>
  <si>
    <t>2001/04</t>
  </si>
  <si>
    <t>2001/05</t>
  </si>
  <si>
    <t>2001/06</t>
  </si>
  <si>
    <t>2001/07</t>
  </si>
  <si>
    <t>2001/08</t>
  </si>
  <si>
    <t>2001/09</t>
  </si>
  <si>
    <t>2001/10</t>
  </si>
  <si>
    <t>2001/11</t>
  </si>
  <si>
    <t>2001/12</t>
  </si>
  <si>
    <t>2002/01</t>
  </si>
  <si>
    <t>2002/02</t>
  </si>
  <si>
    <t>2002/03</t>
  </si>
  <si>
    <t>2002/04</t>
  </si>
  <si>
    <t>2002/05</t>
  </si>
  <si>
    <t>2002/06</t>
  </si>
  <si>
    <t>2002/07</t>
  </si>
  <si>
    <t>2002/08</t>
  </si>
  <si>
    <t>2002/09</t>
  </si>
  <si>
    <t>2002/10</t>
  </si>
  <si>
    <t>2002/11</t>
  </si>
  <si>
    <t>2002/12</t>
  </si>
  <si>
    <t>2003/01</t>
  </si>
  <si>
    <t>2003/02</t>
  </si>
  <si>
    <t>2003/03</t>
  </si>
  <si>
    <t>2003/04</t>
  </si>
  <si>
    <t>2003/05</t>
  </si>
  <si>
    <t>2003/06</t>
  </si>
  <si>
    <t>2003/07</t>
  </si>
  <si>
    <t>2003/08</t>
  </si>
  <si>
    <t>2003/09</t>
  </si>
  <si>
    <t>2003/10</t>
  </si>
  <si>
    <t>2003/11</t>
  </si>
  <si>
    <t>2003/12</t>
  </si>
  <si>
    <t>2004/01</t>
  </si>
  <si>
    <t>2004/02</t>
  </si>
  <si>
    <t>2004/03</t>
  </si>
  <si>
    <t>2004/04</t>
  </si>
  <si>
    <t>2004/05</t>
  </si>
  <si>
    <t>2004/06</t>
  </si>
  <si>
    <t>2004/07</t>
  </si>
  <si>
    <t>2004/08</t>
  </si>
  <si>
    <t>2004/09</t>
  </si>
  <si>
    <t>2004/10</t>
  </si>
  <si>
    <t>2004/11</t>
  </si>
  <si>
    <t>2004/12</t>
  </si>
  <si>
    <t>2005/01</t>
  </si>
  <si>
    <t>2005/02</t>
  </si>
  <si>
    <t>2005/03</t>
  </si>
  <si>
    <t>2005/04</t>
  </si>
  <si>
    <t>2005/05</t>
  </si>
  <si>
    <t>2005/06</t>
  </si>
  <si>
    <t>2005/07</t>
  </si>
  <si>
    <t>2005/08</t>
  </si>
  <si>
    <t>2005/09</t>
  </si>
  <si>
    <t>2005/10</t>
  </si>
  <si>
    <t>2005/11</t>
  </si>
  <si>
    <t>2005/12</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</si>
  <si>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</si>
  <si>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</si>
  <si>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</si>
  <si>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</si>
  <si>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</si>
  <si>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</si>
  <si>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</si>
  <si>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</si>
  <si>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</si>
  <si>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</si>
  <si>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</si>
  <si>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</si>
  <si>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</si>
  <si>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</si>
  <si>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</si>
  <si>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</si>
  <si>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</si>
  <si>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</si>
  <si>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</si>
  <si>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</si>
  <si>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</si>
  <si>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</si>
  <si>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</si>
  <si>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</si>
  <si>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2008/01</t>
  </si>
  <si>
    <t>2008/02</t>
  </si>
  <si>
    <t>2008/03</t>
  </si>
  <si>
    <t>2008/04</t>
  </si>
  <si>
    <t>2008/05</t>
  </si>
  <si>
    <t>2008/06</t>
  </si>
  <si>
    <t>2008/07</t>
  </si>
  <si>
    <t>2008/08</t>
  </si>
  <si>
    <t>2008/09</t>
  </si>
  <si>
    <t>2008/10</t>
  </si>
  <si>
    <t>2008/11</t>
  </si>
  <si>
    <t>2008/12</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</si>
  <si>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</si>
  <si>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</si>
  <si>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</si>
  <si>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</si>
  <si>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</si>
  <si>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</si>
  <si>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</si>
  <si>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</si>
  <si>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</si>
  <si>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</si>
  <si>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</si>
  <si>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</si>
  <si>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</si>
  <si>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</si>
  <si>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</si>
  <si>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</si>
  <si>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</si>
  <si>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</si>
  <si>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</si>
  <si>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</si>
  <si>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</si>
  <si>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2010/10</t>
  </si>
  <si>
    <t>2010/11</t>
  </si>
  <si>
    <t>2010/12</t>
  </si>
  <si>
    <t>2011/01</t>
  </si>
  <si>
    <t>2011/02</t>
  </si>
  <si>
    <t>2011/03</t>
  </si>
  <si>
    <t>2011/04</t>
  </si>
  <si>
    <t>2011/05</t>
  </si>
  <si>
    <t>2011/06</t>
  </si>
  <si>
    <t>2011/07</t>
  </si>
  <si>
    <t>2011/08</t>
  </si>
  <si>
    <t>2011/09</t>
  </si>
  <si>
    <t>2011/10</t>
  </si>
  <si>
    <t>2011/11</t>
  </si>
  <si>
    <t>2011/12</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</si>
  <si>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</si>
  <si>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</si>
  <si>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</si>
  <si>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</si>
  <si>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</si>
  <si>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</si>
  <si>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</si>
  <si>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</si>
  <si>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</si>
  <si>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</si>
  <si>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</si>
  <si>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</si>
  <si>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</si>
  <si>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</si>
  <si>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</si>
  <si>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</si>
  <si>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</si>
  <si>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</si>
  <si>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</si>
  <si>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</si>
  <si>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</si>
  <si>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</si>
  <si>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</si>
  <si>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</si>
  <si>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Gross Government debt, Japan</t>
  </si>
  <si>
    <t>In Euro</t>
  </si>
  <si>
    <t>Annual data in $</t>
  </si>
  <si>
    <t>Annual data in EURO</t>
  </si>
  <si>
    <t>In Japanese Yen</t>
  </si>
  <si>
    <t>Anual in Japanese Yen</t>
  </si>
  <si>
    <t xml:space="preserve">Other monetary financial institutions </t>
  </si>
  <si>
    <t>Gross Government debt, the United States</t>
  </si>
  <si>
    <t>Series Description</t>
  </si>
  <si>
    <t>Assets: Securities Held Outright: U.S. Treasury securities: Wednesday level</t>
  </si>
  <si>
    <t>Unit:</t>
  </si>
  <si>
    <t>Currency</t>
  </si>
  <si>
    <t>Multiplier:</t>
  </si>
  <si>
    <t>Currency:</t>
  </si>
  <si>
    <t>USD</t>
  </si>
  <si>
    <t xml:space="preserve">Unique Identifier: </t>
  </si>
  <si>
    <t>H41/H41/RESPPALGUO_N.WW</t>
  </si>
  <si>
    <t>quarterly</t>
  </si>
  <si>
    <t>Time Period</t>
  </si>
  <si>
    <t>RESPPALGUO_N.WW</t>
  </si>
  <si>
    <t>billions</t>
  </si>
  <si>
    <t>last week</t>
  </si>
  <si>
    <t>Gross Government debt (consolidated), Million of Yen</t>
  </si>
  <si>
    <t>Total Economy</t>
  </si>
  <si>
    <t>Japan</t>
  </si>
  <si>
    <t>Gross Government debt, Ireland</t>
  </si>
  <si>
    <t xml:space="preserve">Central Bank and Other monetary financial institutions </t>
  </si>
  <si>
    <t>Gross Government debt, Shares of Total, Ireland</t>
  </si>
  <si>
    <t>Gross Government debt, Shares of Total, Japan</t>
  </si>
  <si>
    <t>Other Institutions and Rest of the World</t>
  </si>
  <si>
    <t>Gross Government debt, Shares of Total, EA17</t>
  </si>
  <si>
    <t>Gross Government debt, Shares of Total, Italy</t>
  </si>
  <si>
    <t>Gross Government debt, Shares of Total, Austria</t>
  </si>
  <si>
    <t>Gross Government debt, Shares of Total, Belgium</t>
  </si>
  <si>
    <t>Gross Government debt, Shares of Total, Cyprus</t>
  </si>
  <si>
    <t>Gross Government debt, Shares of Total, Estonia</t>
  </si>
  <si>
    <t>Gross Government debt, Shares of Total, Finland</t>
  </si>
  <si>
    <t>Gross Government debt, Shares of Total, Germany</t>
  </si>
  <si>
    <t>Gross Government debt, Shares of Total, Spain</t>
  </si>
  <si>
    <t>Gross Government debt, Shares of Total, France</t>
  </si>
  <si>
    <t>Gross Government debt, Shares of Total, Greece</t>
  </si>
  <si>
    <t>Gross Government debt, Shares of Total, Luxembourg</t>
  </si>
  <si>
    <t>Gross Government debt, Shares of Total, Malta</t>
  </si>
  <si>
    <t>Gross Government debt, Shares of Total, the Netherlands</t>
  </si>
  <si>
    <t>Gross Government debt, Shares of Total, Portugal</t>
  </si>
  <si>
    <t>Gross Government debt, Shares of Total, Slovenia</t>
  </si>
  <si>
    <t>Gross Government debt, Shares of Total, Slovakia</t>
  </si>
  <si>
    <t>Gross Government debt, Shares of Total, Latvia</t>
  </si>
  <si>
    <t>Gross Government debt, Shares of Total, Romania</t>
  </si>
  <si>
    <t>Gross Government debt, Shares of Total, Sweden</t>
  </si>
  <si>
    <t>Gross Government debt, Shares of Total, Bulgaria</t>
  </si>
  <si>
    <t>Gross Government debt, Shares of Total, Czech Republic</t>
  </si>
  <si>
    <t>Gross Government debt, Shares of Total, Denmark</t>
  </si>
  <si>
    <t>Gross Government debt, Shares of Total, Hungary</t>
  </si>
  <si>
    <t>Gross Government debt, Shares of Total, Lithuania</t>
  </si>
  <si>
    <t>Gross Government debt, Shares of Total, Poland</t>
  </si>
  <si>
    <t>General Government (a)</t>
  </si>
  <si>
    <t>Total economy (b)</t>
  </si>
  <si>
    <t>Rest of the world (c)</t>
  </si>
  <si>
    <t>Central Bank (b.1)</t>
  </si>
  <si>
    <t>Other Institutions (b.2)</t>
  </si>
  <si>
    <t>Other Domestic sectors (b.3)</t>
  </si>
  <si>
    <t>Resident Banks (b.2.1)</t>
  </si>
  <si>
    <t>Other financial institutions (b.2.2)</t>
  </si>
  <si>
    <t>COUNTRY</t>
  </si>
  <si>
    <t>MEASURE</t>
  </si>
  <si>
    <t>SOURCE</t>
  </si>
  <si>
    <t>LINK TO DATA</t>
  </si>
  <si>
    <t>PATH TO DATA</t>
  </si>
  <si>
    <t>NOTES</t>
  </si>
  <si>
    <t>PERIOD</t>
  </si>
  <si>
    <t>Ireland</t>
  </si>
  <si>
    <t>Irish Government Long-Term Bonds</t>
  </si>
  <si>
    <t>Central Bank of Ireland</t>
  </si>
  <si>
    <t>2 different series:
- historical (1969-2000) in which CBI is clearly identified;
- current (2001 - on) in which CBI is included in MFI.</t>
  </si>
  <si>
    <t>Treasury Securities</t>
  </si>
  <si>
    <t>Economic report to the president tables and Treasury Monthly Bulletin</t>
  </si>
  <si>
    <t>ERP: GPOaccess &gt;Economic Report of the President &gt; Table B-89: estimated ownership of US Treasury securities</t>
  </si>
  <si>
    <t>The ERP and the Treasury bulletin are the same. ERP nicer, because available in excel format. FED is included together with intragovernmental holdings but the FED's holdings are available on the Bank's balance sheet. But they are weekly so must  take quarter-end.</t>
  </si>
  <si>
    <t>Treasury: Financial Management Service (fms.treas.gov) &gt; publications &gt; Report&amp;Statements &gt; Treasury Bulletin &gt; Table OFS-2: Estimated ownership of Treasury securities</t>
  </si>
  <si>
    <t>FED: Monetary Policy &gt; Credit and Liquidity programs and the balance sheet &gt; Fed's balance sheet &gt; Table 8. Consolidated Statement of conditions of all FED banks &gt; Current release &gt; Data download program link (up right corner) &gt; select the holdings of Treasury securities (H41/H41/RESPPALGUO_N.WW)</t>
  </si>
  <si>
    <t>Central (or Central + Local Gvt. Securities)</t>
  </si>
  <si>
    <t>ONS UK National Accounts (Sectoral Financial Balance Sheets) and BoE</t>
  </si>
  <si>
    <t>ONS: go on data and search "United Kingdom Economic Accounts Time Series Dataset" , then Sectoral financial balance sheets. Then when opened, you will have to search into the file for the codes I have highlighted into the existing files and update. It is the quickest way, because there are hundreds of series in the file.</t>
  </si>
  <si>
    <t xml:space="preserve">Once again, the BoE holdings will be at NOMINAL value whereas the others will be at MARKET value. </t>
  </si>
  <si>
    <t>BoE: Statistics &gt; Interactive Databases &gt; Tables &gt; B. MFI balance sheets &gt; MFI consolidated balance sheet further sec breakdown &gt; Securities (other than financial derivatives) &gt; amount outstanding nsa &gt; Public sec &gt; Total &gt; sterling (LPQVYBO - Quarterly)
for the BoE share instead in the same tables choose "Central bank's contribution to MFI's consolidated balance sheets" &gt; Assets &gt; outstanding &gt; securities &gt; public sector &gt; sterling</t>
  </si>
  <si>
    <t>Gross Government debt, Shares of Total, the United States</t>
  </si>
  <si>
    <t>Gross Government debt, Shares of Total, the United Kingdom</t>
  </si>
  <si>
    <t>Link</t>
  </si>
  <si>
    <t>CBI: Economic Policy and Statistics &gt; Statistics &gt; Securities Statistics &gt; Securities Holding Statistics &gt; Holding of Irish Government Long-Term Bonds &gt; downlad the xls file and update</t>
  </si>
  <si>
    <t>European Central Bank Statistical Data Warehouse</t>
  </si>
  <si>
    <t>ESCB: Geographic Area&gt; all, Series variation- GST context &gt;[E] Euro, irrevocable conversion rate</t>
  </si>
  <si>
    <t>ESCB: Geographic Area&gt; all, Series variation- GST context &gt;[N]National Currency</t>
  </si>
  <si>
    <t>EA17</t>
  </si>
  <si>
    <t>EU27</t>
  </si>
  <si>
    <t>Source :</t>
  </si>
  <si>
    <t>The United States</t>
  </si>
  <si>
    <t>The United Kingdom</t>
  </si>
  <si>
    <t>Exchange Rates</t>
  </si>
  <si>
    <t xml:space="preserve">Bulgarian lev </t>
  </si>
  <si>
    <t xml:space="preserve">Czech koruna </t>
  </si>
  <si>
    <t xml:space="preserve">Danish krone </t>
  </si>
  <si>
    <t xml:space="preserve">UK pound sterling </t>
  </si>
  <si>
    <t xml:space="preserve">Hungarian forint </t>
  </si>
  <si>
    <t xml:space="preserve">Japanese yen </t>
  </si>
  <si>
    <t xml:space="preserve">Lithuanian litas </t>
  </si>
  <si>
    <t xml:space="preserve">Latvian lats </t>
  </si>
  <si>
    <t xml:space="preserve">Polish zloty </t>
  </si>
  <si>
    <t xml:space="preserve">Romanian leu </t>
  </si>
  <si>
    <t xml:space="preserve">Swedish krona </t>
  </si>
  <si>
    <t xml:space="preserve">US dollar </t>
  </si>
  <si>
    <t>Average of observations through period</t>
  </si>
  <si>
    <t>Latvia, Romania, Sweden, Bulgaria, Czech Republic, Denmark, Hungary, Lithuania, and Poland</t>
  </si>
  <si>
    <t>Italy, Austria, Belgium, Cyprus, Estonia, Finland, Germany, Spain, France, Greece, Luxembourg, Malta, the Netherlands, Portugal, Slovenia, and Slovakia</t>
  </si>
  <si>
    <t>Annual; Neither seasonally nor working day adjusted; Maastricht assets/liabilities;  Financial stocks at nominal value; Euro, irrevocable conversion rate</t>
  </si>
  <si>
    <t xml:space="preserve">Annual; Neither seasonally nor working day adjusted; Maastricht assets/liabilities;  Financial stocks at nominal value; Euro, irrevocable conversion rate                                             </t>
  </si>
  <si>
    <t xml:space="preserve">BoJ: Statistics List and Data Search Menu &gt; By Exact Series codes &gt; Copy and past "PF'PFGD1 PF'PFGD11 PF'PFGD12 PF'PFGD@01 PF'PFGD18 PF'PFGD19 PF'PFGD210 PF'PFGD211 PF'PFGD@02 PF'PFGD@03 PF'PFGD220 PF'PFGD221 PF'PFGD@04 PF'PFGD230 PF'PFGD231 PF'PFGD@05" in the box </t>
  </si>
  <si>
    <t xml:space="preserve"> We aggregated EA17, Romania, Sweden, Bulgaria, Czech Republic, Denmark, Hungary, Lithuania, Poland, the United Kingdom, and Latvia data in order to produce EU 27 Data. This data excludes Croatia. Latvian Data is included from 2008.</t>
  </si>
  <si>
    <t>CBI is included in MFIs after 2001. No way to disaggregate it as:
-  there is no data on holding of gov. securities in the financial statement of the CBI.
- simmetrically, in the sectoral account there is no disaggregation of the broad category "long-term securities" held by MFIs (no distinctions bw. gov and non-gov).
- in the aggregate balance sheets of commercial banks the only item is holding of gov. securities (long-short term altogether)
but traditionally from historical data holdings of the CBI are not big</t>
  </si>
  <si>
    <t xml:space="preserve">Frequency: </t>
  </si>
  <si>
    <t>Annual</t>
  </si>
  <si>
    <t xml:space="preserve">Exchange rate type: </t>
  </si>
  <si>
    <t>Spot</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</si>
</sst>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00_);_(* \(#,##0.00\);_(* &quot;-&quot;??_);_(@_)"/>
    <numFmt numFmtId="165" formatCode="_(* #,##0_);_(* \(#,##0\);_(* &quot;-&quot;??_);_(@_)"/>
    <numFmt numFmtId="166" formatCode="0.0%"/>
    <numFmt numFmtId="167" formatCode="0.0"/>
    <numFmt numFmtId="168" formatCode="_(* #,##0.0_);_(* \(#,##0.0\);_(* &quot;-&quot;??_);_(@_)"/>
    <numFmt numFmtId="169" formatCode="#,##0.0"/>
    <numFmt numFmtId="170" formatCode="_ * #,##0_ ;_ * \-#,##0_ ;_ * &quot;-&quot;??_ ;_ @_ "/>
    <numFmt numFmtId="171" formatCode="[$-F800]dddd\,\ mmmm\ dd\,\ yyyy"/>
  </numFmts>
  <fonts count="6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0"/>
      <color theme="1"/>
      <name val="Calibri"/>
      <family val="2"/>
    </font>
    <font>
      <sz val="10"/>
      <color theme="1"/>
      <name val="Calibri"/>
      <family val="2"/>
    </font>
    <font>
      <b/>
      <sz val="10"/>
      <name val="Calibri"/>
      <family val="2"/>
    </font>
    <font>
      <sz val="10"/>
      <name val="Calibri"/>
      <family val="2"/>
    </font>
    <font>
      <i/>
      <sz val="10"/>
      <name val="Calibri"/>
      <family val="2"/>
    </font>
    <font>
      <sz val="11"/>
      <color theme="1"/>
      <name val="Times New Roman"/>
      <family val="2"/>
      <charset val="204"/>
    </font>
    <font>
      <b/>
      <i/>
      <sz val="10"/>
      <color theme="1"/>
      <name val="Calibri"/>
      <family val="2"/>
    </font>
    <font>
      <sz val="10"/>
      <color rgb="FFFF0000"/>
      <name val="Calibri"/>
      <family val="2"/>
    </font>
    <font>
      <i/>
      <sz val="10"/>
      <color theme="1"/>
      <name val="Calibri"/>
      <family val="2"/>
    </font>
    <font>
      <b/>
      <i/>
      <sz val="10"/>
      <color rgb="FF000000"/>
      <name val="Calibri"/>
      <family val="2"/>
    </font>
    <font>
      <sz val="10"/>
      <color theme="1"/>
      <name val="Calibri"/>
      <family val="2"/>
      <scheme val="minor"/>
    </font>
    <font>
      <b/>
      <sz val="10"/>
      <color theme="1"/>
      <name val="Calibri"/>
      <family val="2"/>
      <scheme val="minor"/>
    </font>
    <font>
      <i/>
      <sz val="10"/>
      <color theme="1"/>
      <name val="Calibri"/>
      <family val="2"/>
      <scheme val="minor"/>
    </font>
    <font>
      <b/>
      <sz val="10"/>
      <color rgb="FFFF0000"/>
      <name val="Calibri"/>
      <family val="2"/>
    </font>
    <font>
      <b/>
      <sz val="10"/>
      <color theme="0"/>
      <name val="Calibri"/>
      <family val="2"/>
    </font>
    <font>
      <b/>
      <sz val="12"/>
      <color theme="1"/>
      <name val="Calibri"/>
      <family val="2"/>
      <scheme val="minor"/>
    </font>
    <font>
      <sz val="10"/>
      <name val="Calibri"/>
      <family val="2"/>
      <scheme val="minor"/>
    </font>
    <font>
      <b/>
      <sz val="10"/>
      <name val="Times New Roman"/>
      <family val="1"/>
    </font>
    <font>
      <b/>
      <sz val="11.75"/>
      <name val="Times New Roman"/>
      <family val="1"/>
    </font>
    <font>
      <vertAlign val="superscript"/>
      <sz val="10"/>
      <name val="Calibri"/>
      <family val="2"/>
    </font>
    <font>
      <sz val="10"/>
      <color rgb="FF000000"/>
      <name val="Calibri"/>
      <family val="2"/>
      <scheme val="minor"/>
    </font>
    <font>
      <vertAlign val="superscript"/>
      <sz val="10"/>
      <name val="News Gothic Condensed"/>
      <family val="2"/>
    </font>
    <font>
      <sz val="10"/>
      <name val="News Gothic Condensed"/>
      <family val="2"/>
    </font>
    <font>
      <i/>
      <sz val="10"/>
      <name val="News Gothic Condensed"/>
      <family val="2"/>
    </font>
    <font>
      <b/>
      <sz val="12"/>
      <color theme="1"/>
      <name val="Times New Roman"/>
      <family val="1"/>
    </font>
    <font>
      <sz val="6"/>
      <color theme="1"/>
      <name val="Arial"/>
      <family val="2"/>
    </font>
    <font>
      <sz val="8"/>
      <color theme="1"/>
      <name val="Arial Narrow"/>
      <family val="2"/>
    </font>
    <font>
      <sz val="7"/>
      <color theme="1"/>
      <name val="Arial Narrow"/>
      <family val="2"/>
    </font>
    <font>
      <sz val="7.5"/>
      <color rgb="FF000000"/>
      <name val="Arial Narrow"/>
      <family val="2"/>
    </font>
    <font>
      <sz val="8"/>
      <color rgb="FF000000"/>
      <name val="Arial Narrow"/>
      <family val="2"/>
    </font>
    <font>
      <vertAlign val="superscript"/>
      <sz val="10"/>
      <color theme="1"/>
      <name val="Calibri"/>
      <family val="2"/>
      <scheme val="minor"/>
    </font>
    <font>
      <vertAlign val="superscript"/>
      <sz val="6"/>
      <color theme="1"/>
      <name val="Arial"/>
      <family val="2"/>
    </font>
    <font>
      <sz val="12"/>
      <color theme="1"/>
      <name val="Calibri"/>
      <family val="2"/>
      <scheme val="minor"/>
    </font>
    <font>
      <b/>
      <sz val="8"/>
      <name val="Arial"/>
      <family val="2"/>
    </font>
    <font>
      <sz val="10"/>
      <name val="Arial"/>
      <family val="2"/>
    </font>
    <font>
      <b/>
      <sz val="10"/>
      <color rgb="FF800000"/>
      <name val="Calibri"/>
      <family val="2"/>
    </font>
    <font>
      <u/>
      <sz val="10"/>
      <color theme="10"/>
      <name val="Calibri"/>
      <family val="2"/>
      <scheme val="minor"/>
    </font>
    <font>
      <b/>
      <i/>
      <sz val="10"/>
      <color theme="0"/>
      <name val="Calibri"/>
      <family val="2"/>
    </font>
    <font>
      <sz val="10"/>
      <color theme="0"/>
      <name val="Calibri"/>
      <family val="2"/>
      <scheme val="minor"/>
    </font>
    <font>
      <b/>
      <sz val="10"/>
      <color theme="0"/>
      <name val="Calibri"/>
      <family val="2"/>
      <scheme val="minor"/>
    </font>
    <font>
      <b/>
      <i/>
      <sz val="11"/>
      <color theme="1"/>
      <name val="Calibri"/>
      <family val="2"/>
      <scheme val="minor"/>
    </font>
    <font>
      <u/>
      <sz val="10"/>
      <color theme="1"/>
      <name val="Calibri"/>
      <family val="2"/>
      <scheme val="minor"/>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rgb="FFC5D9F1"/>
        <bgColor rgb="FF000000"/>
      </patternFill>
    </fill>
    <fill>
      <patternFill patternType="solid">
        <fgColor theme="5" tint="0.59999389629810485"/>
        <bgColor indexed="64"/>
      </patternFill>
    </fill>
    <fill>
      <patternFill patternType="solid">
        <fgColor rgb="FFFFC000"/>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79998168889431442"/>
        <bgColor indexed="64"/>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top style="thin">
        <color theme="0"/>
      </top>
      <bottom/>
      <diagonal/>
    </border>
    <border>
      <left/>
      <right style="thin">
        <color theme="0"/>
      </right>
      <top/>
      <bottom/>
      <diagonal/>
    </border>
    <border>
      <left style="thin">
        <color theme="0"/>
      </left>
      <right style="thin">
        <color theme="0"/>
      </right>
      <top style="thin">
        <color theme="0"/>
      </top>
      <bottom/>
      <diagonal/>
    </border>
    <border>
      <left style="thin">
        <color theme="0"/>
      </left>
      <right/>
      <top/>
      <bottom/>
      <diagonal/>
    </border>
    <border>
      <left/>
      <right/>
      <top/>
      <bottom style="hair">
        <color theme="8" tint="-0.499984740745262"/>
      </bottom>
      <diagonal/>
    </border>
    <border>
      <left/>
      <right style="thin">
        <color theme="0"/>
      </right>
      <top/>
      <bottom style="hair">
        <color theme="8" tint="-0.499984740745262"/>
      </bottom>
      <diagonal/>
    </border>
    <border>
      <left style="thin">
        <color theme="0"/>
      </left>
      <right style="thin">
        <color theme="0"/>
      </right>
      <top/>
      <bottom/>
      <diagonal/>
    </border>
    <border>
      <left style="hair">
        <color theme="8" tint="-0.499984740745262"/>
      </left>
      <right style="hair">
        <color theme="8" tint="-0.499984740745262"/>
      </right>
      <top style="hair">
        <color theme="8" tint="-0.499984740745262"/>
      </top>
      <bottom/>
      <diagonal/>
    </border>
    <border>
      <left style="hair">
        <color theme="8" tint="-0.499984740745262"/>
      </left>
      <right/>
      <top style="hair">
        <color theme="8" tint="-0.499984740745262"/>
      </top>
      <bottom/>
      <diagonal/>
    </border>
    <border>
      <left/>
      <right style="hair">
        <color theme="8" tint="-0.499984740745262"/>
      </right>
      <top style="hair">
        <color theme="8" tint="-0.499984740745262"/>
      </top>
      <bottom/>
      <diagonal/>
    </border>
    <border>
      <left style="hair">
        <color theme="8" tint="-0.499984740745262"/>
      </left>
      <right style="thin">
        <color theme="0"/>
      </right>
      <top style="hair">
        <color theme="8" tint="-0.499984740745262"/>
      </top>
      <bottom/>
      <diagonal/>
    </border>
    <border>
      <left style="hair">
        <color theme="8" tint="-0.499984740745262"/>
      </left>
      <right style="dotted">
        <color theme="8" tint="-0.499984740745262"/>
      </right>
      <top style="hair">
        <color theme="8" tint="-0.499984740745262"/>
      </top>
      <bottom/>
      <diagonal/>
    </border>
    <border>
      <left style="dotted">
        <color theme="8" tint="-0.499984740745262"/>
      </left>
      <right style="dotted">
        <color theme="8" tint="-0.499984740745262"/>
      </right>
      <top style="hair">
        <color theme="8" tint="-0.499984740745262"/>
      </top>
      <bottom/>
      <diagonal/>
    </border>
    <border>
      <left style="dotted">
        <color theme="8" tint="-0.499984740745262"/>
      </left>
      <right/>
      <top style="hair">
        <color theme="8" tint="-0.499984740745262"/>
      </top>
      <bottom/>
      <diagonal/>
    </border>
    <border>
      <left/>
      <right/>
      <top/>
      <bottom style="dashDotDot">
        <color theme="3" tint="-0.249977111117893"/>
      </bottom>
      <diagonal/>
    </border>
    <border>
      <left/>
      <right style="dotted">
        <color theme="8" tint="-0.499984740745262"/>
      </right>
      <top style="hair">
        <color theme="8" tint="-0.499984740745262"/>
      </top>
      <bottom/>
      <diagonal/>
    </border>
    <border>
      <left style="dotted">
        <color theme="8" tint="-0.499984740745262"/>
      </left>
      <right style="thin">
        <color theme="0"/>
      </right>
      <top style="hair">
        <color theme="8" tint="-0.499984740745262"/>
      </top>
      <bottom/>
      <diagonal/>
    </border>
    <border>
      <left/>
      <right/>
      <top/>
      <bottom style="thin">
        <color theme="0"/>
      </bottom>
      <diagonal/>
    </border>
    <border>
      <left style="thin">
        <color theme="0"/>
      </left>
      <right/>
      <top/>
      <bottom style="thin">
        <color theme="0"/>
      </bottom>
      <diagonal/>
    </border>
    <border>
      <left style="hair">
        <color theme="8" tint="-0.499984740745262"/>
      </left>
      <right style="hair">
        <color theme="8" tint="-0.499984740745262"/>
      </right>
      <top/>
      <bottom style="thin">
        <color theme="0"/>
      </bottom>
      <diagonal/>
    </border>
    <border>
      <left style="hair">
        <color theme="8" tint="-0.499984740745262"/>
      </left>
      <right/>
      <top/>
      <bottom style="thin">
        <color theme="0"/>
      </bottom>
      <diagonal/>
    </border>
    <border>
      <left style="hair">
        <color theme="3" tint="-0.249977111117893"/>
      </left>
      <right style="hair">
        <color theme="3" tint="-0.249977111117893"/>
      </right>
      <top style="hair">
        <color theme="3" tint="-0.249977111117893"/>
      </top>
      <bottom/>
      <diagonal/>
    </border>
    <border>
      <left/>
      <right style="hair">
        <color theme="8" tint="-0.499984740745262"/>
      </right>
      <top/>
      <bottom style="thin">
        <color theme="0"/>
      </bottom>
      <diagonal/>
    </border>
    <border>
      <left style="hair">
        <color theme="8" tint="-0.499984740745262"/>
      </left>
      <right style="thin">
        <color theme="0"/>
      </right>
      <top/>
      <bottom style="thin">
        <color theme="0"/>
      </bottom>
      <diagonal/>
    </border>
    <border>
      <left style="thin">
        <color theme="0"/>
      </left>
      <right style="thin">
        <color theme="0"/>
      </right>
      <top/>
      <bottom style="thin">
        <color theme="0"/>
      </bottom>
      <diagonal/>
    </border>
    <border>
      <left style="hair">
        <color theme="8" tint="-0.499984740745262"/>
      </left>
      <right style="dotted">
        <color theme="8" tint="-0.499984740745262"/>
      </right>
      <top/>
      <bottom style="thin">
        <color theme="0"/>
      </bottom>
      <diagonal/>
    </border>
    <border>
      <left style="dotted">
        <color theme="8" tint="-0.499984740745262"/>
      </left>
      <right style="dotted">
        <color theme="8" tint="-0.499984740745262"/>
      </right>
      <top/>
      <bottom style="thin">
        <color theme="0"/>
      </bottom>
      <diagonal/>
    </border>
    <border>
      <left style="dotted">
        <color theme="8" tint="-0.499984740745262"/>
      </left>
      <right style="dashDotDot">
        <color theme="3" tint="-0.249977111117893"/>
      </right>
      <top/>
      <bottom style="thin">
        <color theme="0"/>
      </bottom>
      <diagonal/>
    </border>
    <border>
      <left style="dashDotDot">
        <color theme="3" tint="-0.249977111117893"/>
      </left>
      <right style="dotted">
        <color theme="8" tint="-0.499984740745262"/>
      </right>
      <top/>
      <bottom style="thin">
        <color theme="0"/>
      </bottom>
      <diagonal/>
    </border>
    <border>
      <left style="dotted">
        <color theme="8" tint="-0.499984740745262"/>
      </left>
      <right style="thin">
        <color theme="0"/>
      </right>
      <top/>
      <bottom style="thin">
        <color theme="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top style="hair">
        <color rgb="FF000000"/>
      </top>
      <bottom/>
      <diagonal/>
    </border>
    <border>
      <left style="hair">
        <color rgb="FF000000"/>
      </left>
      <right/>
      <top/>
      <bottom style="hair">
        <color rgb="FF000000"/>
      </bottom>
      <diagonal/>
    </border>
    <border>
      <left/>
      <right/>
      <top/>
      <bottom style="hair">
        <color rgb="FF000000"/>
      </bottom>
      <diagonal/>
    </border>
    <border>
      <left style="hair">
        <color rgb="FF000000"/>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style="thin">
        <color auto="1"/>
      </right>
      <top/>
      <bottom style="thin">
        <color rgb="FF000000"/>
      </bottom>
      <diagonal/>
    </border>
    <border>
      <left style="thin">
        <color auto="1"/>
      </left>
      <right/>
      <top/>
      <bottom/>
      <diagonal/>
    </border>
    <border>
      <left/>
      <right/>
      <top/>
      <bottom style="medium">
        <color auto="1"/>
      </bottom>
      <diagonal/>
    </border>
    <border>
      <left/>
      <right/>
      <top style="medium">
        <color auto="1"/>
      </top>
      <bottom/>
      <diagonal/>
    </border>
    <border>
      <left/>
      <right/>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right/>
      <top/>
      <bottom style="hair">
        <color theme="3" tint="-0.249977111117893"/>
      </bottom>
      <diagonal/>
    </border>
  </borders>
  <cellStyleXfs count="144">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24" fillId="0" borderId="0"/>
    <xf numFmtId="0" fontId="5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2" fillId="0" borderId="0" applyNumberFormat="0" applyFill="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cellStyleXfs>
  <cellXfs count="338">
    <xf numFmtId="0" fontId="0" fillId="0" borderId="0" xfId="0"/>
    <xf numFmtId="0" fontId="19" fillId="0" borderId="0" xfId="0" applyFont="1"/>
    <xf numFmtId="0" fontId="20" fillId="0" borderId="0" xfId="0" applyFont="1"/>
    <xf numFmtId="22" fontId="19" fillId="0" borderId="0" xfId="0" applyNumberFormat="1" applyFont="1"/>
    <xf numFmtId="0" fontId="21" fillId="0" borderId="0" xfId="0" applyFont="1" applyFill="1" applyBorder="1" applyAlignment="1" applyProtection="1">
      <alignment horizontal="center"/>
    </xf>
    <xf numFmtId="0" fontId="22" fillId="0" borderId="0" xfId="0" applyFont="1" applyFill="1" applyBorder="1" applyProtection="1"/>
    <xf numFmtId="0" fontId="22" fillId="0" borderId="11" xfId="0" applyFont="1" applyFill="1" applyBorder="1" applyProtection="1"/>
    <xf numFmtId="0" fontId="22" fillId="0" borderId="0" xfId="0" applyFont="1" applyFill="1"/>
    <xf numFmtId="0" fontId="20" fillId="0" borderId="14" xfId="0" applyFont="1" applyFill="1" applyBorder="1" applyProtection="1"/>
    <xf numFmtId="0" fontId="22" fillId="0" borderId="14" xfId="0" applyFont="1" applyFill="1" applyBorder="1" applyProtection="1"/>
    <xf numFmtId="0" fontId="22" fillId="0" borderId="15" xfId="0" applyFont="1" applyFill="1" applyBorder="1" applyProtection="1"/>
    <xf numFmtId="0" fontId="23" fillId="0" borderId="31" xfId="0" applyFont="1" applyFill="1" applyBorder="1" applyAlignment="1" applyProtection="1">
      <alignment horizontal="center" vertical="top" wrapText="1"/>
    </xf>
    <xf numFmtId="0" fontId="20" fillId="0" borderId="0" xfId="0" applyFont="1" applyAlignment="1">
      <alignment horizontal="center" vertical="top" wrapText="1"/>
    </xf>
    <xf numFmtId="0" fontId="25" fillId="0" borderId="0" xfId="45" applyFont="1"/>
    <xf numFmtId="3" fontId="22" fillId="0" borderId="0" xfId="1" applyNumberFormat="1" applyFont="1" applyFill="1" applyBorder="1" applyAlignment="1">
      <alignment horizontal="right" vertical="center"/>
    </xf>
    <xf numFmtId="166" fontId="22" fillId="0" borderId="0" xfId="0" applyNumberFormat="1" applyFont="1" applyFill="1"/>
    <xf numFmtId="167" fontId="20" fillId="0" borderId="0" xfId="0" applyNumberFormat="1" applyFont="1"/>
    <xf numFmtId="166" fontId="20" fillId="0" borderId="0" xfId="0" applyNumberFormat="1" applyFont="1"/>
    <xf numFmtId="3" fontId="22" fillId="0" borderId="0" xfId="0" applyNumberFormat="1" applyFont="1" applyFill="1"/>
    <xf numFmtId="3" fontId="25" fillId="0" borderId="0" xfId="45" applyNumberFormat="1" applyFont="1"/>
    <xf numFmtId="14" fontId="25" fillId="0" borderId="0" xfId="0" applyNumberFormat="1" applyFont="1" applyBorder="1" applyAlignment="1">
      <alignment horizontal="left" wrapText="1"/>
    </xf>
    <xf numFmtId="166" fontId="26" fillId="0" borderId="0" xfId="0" applyNumberFormat="1" applyFont="1" applyFill="1"/>
    <xf numFmtId="0" fontId="27" fillId="0" borderId="0" xfId="0" applyFont="1"/>
    <xf numFmtId="3" fontId="20" fillId="0" borderId="0" xfId="0" applyNumberFormat="1" applyFont="1"/>
    <xf numFmtId="0" fontId="19" fillId="0" borderId="0" xfId="45" applyFont="1"/>
    <xf numFmtId="22" fontId="19" fillId="0" borderId="0" xfId="45" applyNumberFormat="1" applyFont="1"/>
    <xf numFmtId="0" fontId="20" fillId="0" borderId="0" xfId="45" applyFont="1"/>
    <xf numFmtId="0" fontId="27" fillId="0" borderId="40" xfId="45" applyFont="1" applyBorder="1" applyAlignment="1">
      <alignment horizontal="center" vertical="top" wrapText="1"/>
    </xf>
    <xf numFmtId="0" fontId="27" fillId="0" borderId="42" xfId="45" applyFont="1" applyBorder="1" applyAlignment="1">
      <alignment horizontal="center" vertical="top" wrapText="1"/>
    </xf>
    <xf numFmtId="0" fontId="20" fillId="0" borderId="0" xfId="0" applyFont="1" applyAlignment="1">
      <alignment wrapText="1"/>
    </xf>
    <xf numFmtId="0" fontId="28" fillId="0" borderId="0" xfId="0" applyFont="1"/>
    <xf numFmtId="0" fontId="29" fillId="0" borderId="0" xfId="0" applyFont="1" applyAlignment="1">
      <alignment wrapText="1"/>
    </xf>
    <xf numFmtId="3" fontId="28" fillId="0" borderId="0" xfId="0" applyNumberFormat="1" applyFont="1"/>
    <xf numFmtId="0" fontId="29" fillId="0" borderId="0" xfId="0" applyFont="1"/>
    <xf numFmtId="0" fontId="30" fillId="0" borderId="0" xfId="0" applyFont="1"/>
    <xf numFmtId="0" fontId="31" fillId="0" borderId="0" xfId="0" applyFont="1"/>
    <xf numFmtId="165" fontId="29" fillId="0" borderId="0" xfId="1" applyNumberFormat="1" applyFont="1"/>
    <xf numFmtId="9" fontId="29" fillId="0" borderId="0" xfId="2" applyFont="1"/>
    <xf numFmtId="9" fontId="29" fillId="0" borderId="0" xfId="0" applyNumberFormat="1" applyFont="1"/>
    <xf numFmtId="0" fontId="19" fillId="0" borderId="47" xfId="45" applyFont="1" applyBorder="1" applyAlignment="1">
      <alignment horizontal="center" vertical="center" wrapText="1"/>
    </xf>
    <xf numFmtId="0" fontId="19" fillId="43" borderId="47" xfId="45" applyFont="1" applyFill="1" applyBorder="1" applyAlignment="1">
      <alignment horizontal="center" vertical="center" wrapText="1"/>
    </xf>
    <xf numFmtId="0" fontId="19" fillId="44" borderId="47" xfId="45" applyFont="1" applyFill="1" applyBorder="1" applyAlignment="1">
      <alignment horizontal="center" vertical="center" wrapText="1"/>
    </xf>
    <xf numFmtId="49" fontId="19" fillId="33" borderId="47" xfId="45" applyNumberFormat="1" applyFont="1" applyFill="1" applyBorder="1" applyAlignment="1">
      <alignment horizontal="center" vertical="center" wrapText="1"/>
    </xf>
    <xf numFmtId="0" fontId="19" fillId="0" borderId="48" xfId="45" applyFont="1" applyBorder="1" applyAlignment="1">
      <alignment horizontal="center" vertical="center" wrapText="1"/>
    </xf>
    <xf numFmtId="0" fontId="34" fillId="0" borderId="0" xfId="0" applyFont="1" applyAlignment="1">
      <alignment horizontal="center" vertical="center" wrapText="1"/>
    </xf>
    <xf numFmtId="0" fontId="0" fillId="0" borderId="0" xfId="0" applyAlignment="1">
      <alignment wrapText="1"/>
    </xf>
    <xf numFmtId="0" fontId="22" fillId="0" borderId="0" xfId="45" applyFont="1" applyAlignment="1">
      <alignment vertical="top" wrapText="1"/>
    </xf>
    <xf numFmtId="22" fontId="21" fillId="0" borderId="0" xfId="45" applyNumberFormat="1" applyFont="1" applyAlignment="1">
      <alignment vertical="top" wrapText="1"/>
    </xf>
    <xf numFmtId="0" fontId="22" fillId="0" borderId="0" xfId="45" applyFont="1" applyBorder="1" applyAlignment="1">
      <alignment vertical="top" wrapText="1"/>
    </xf>
    <xf numFmtId="0" fontId="22" fillId="0" borderId="0" xfId="45" applyFont="1" applyBorder="1" applyAlignment="1">
      <alignment horizontal="center" vertical="top" wrapText="1"/>
    </xf>
    <xf numFmtId="0" fontId="22" fillId="0" borderId="0" xfId="45" applyFont="1" applyAlignment="1">
      <alignment horizontal="left" wrapText="1"/>
    </xf>
    <xf numFmtId="169" fontId="35" fillId="0" borderId="53" xfId="45" applyNumberFormat="1" applyFont="1" applyBorder="1" applyAlignment="1">
      <alignment horizontal="right" wrapText="1"/>
    </xf>
    <xf numFmtId="0" fontId="22" fillId="0" borderId="0" xfId="45" applyFont="1" applyAlignment="1">
      <alignment wrapText="1"/>
    </xf>
    <xf numFmtId="0" fontId="22" fillId="0" borderId="0" xfId="45" applyFont="1" applyAlignment="1">
      <alignment horizontal="center" wrapText="1"/>
    </xf>
    <xf numFmtId="0" fontId="22" fillId="0" borderId="0" xfId="45" applyFont="1" applyAlignment="1">
      <alignment horizontal="center" vertical="top" wrapText="1"/>
    </xf>
    <xf numFmtId="169" fontId="35" fillId="0" borderId="0" xfId="45" applyNumberFormat="1" applyFont="1" applyBorder="1" applyAlignment="1">
      <alignment horizontal="right" wrapText="1"/>
    </xf>
    <xf numFmtId="0" fontId="20" fillId="0" borderId="0" xfId="0" applyFont="1" applyFill="1" applyAlignment="1"/>
    <xf numFmtId="0" fontId="20" fillId="0" borderId="0" xfId="0" applyFont="1" applyFill="1" applyAlignment="1">
      <alignment horizontal="center" vertical="top"/>
    </xf>
    <xf numFmtId="0" fontId="30" fillId="0" borderId="0" xfId="0" applyFont="1" applyAlignment="1">
      <alignment horizontal="left" vertical="center"/>
    </xf>
    <xf numFmtId="0" fontId="46" fillId="0" borderId="0" xfId="46" applyFont="1" applyAlignment="1">
      <alignment vertical="top" wrapText="1"/>
    </xf>
    <xf numFmtId="0" fontId="46" fillId="0" borderId="0" xfId="46" applyFont="1" applyAlignment="1">
      <alignment horizontal="right" vertical="top" wrapText="1"/>
    </xf>
    <xf numFmtId="0" fontId="46" fillId="0" borderId="55" xfId="46" applyFont="1" applyBorder="1" applyAlignment="1">
      <alignment vertical="top" wrapText="1"/>
    </xf>
    <xf numFmtId="0" fontId="45" fillId="0" borderId="0" xfId="46" applyFont="1" applyAlignment="1">
      <alignment horizontal="right" wrapText="1"/>
    </xf>
    <xf numFmtId="4" fontId="45" fillId="0" borderId="0" xfId="46" applyNumberFormat="1" applyFont="1" applyAlignment="1">
      <alignment horizontal="right" wrapText="1"/>
    </xf>
    <xf numFmtId="4" fontId="45" fillId="0" borderId="0" xfId="46" applyNumberFormat="1" applyFont="1" applyAlignment="1">
      <alignment wrapText="1"/>
    </xf>
    <xf numFmtId="0" fontId="45" fillId="0" borderId="0" xfId="46" applyFont="1" applyAlignment="1">
      <alignment wrapText="1"/>
    </xf>
    <xf numFmtId="0" fontId="29" fillId="0" borderId="0" xfId="46" applyFont="1" applyAlignment="1">
      <alignment horizontal="right" wrapText="1"/>
    </xf>
    <xf numFmtId="4" fontId="29" fillId="0" borderId="0" xfId="46" applyNumberFormat="1" applyFont="1" applyAlignment="1">
      <alignment wrapText="1"/>
    </xf>
    <xf numFmtId="0" fontId="29" fillId="0" borderId="0" xfId="46" applyFont="1" applyAlignment="1">
      <alignment wrapText="1"/>
    </xf>
    <xf numFmtId="14" fontId="45" fillId="0" borderId="0" xfId="46" applyNumberFormat="1" applyFont="1" applyAlignment="1">
      <alignment horizontal="right" wrapText="1"/>
    </xf>
    <xf numFmtId="14" fontId="29" fillId="0" borderId="0" xfId="46" applyNumberFormat="1" applyFont="1" applyAlignment="1">
      <alignment horizontal="right" wrapText="1"/>
    </xf>
    <xf numFmtId="0" fontId="29" fillId="0" borderId="0" xfId="46" applyNumberFormat="1" applyFont="1" applyAlignment="1">
      <alignment wrapText="1"/>
    </xf>
    <xf numFmtId="14" fontId="29" fillId="0" borderId="0" xfId="46" applyNumberFormat="1" applyFont="1" applyBorder="1" applyAlignment="1">
      <alignment horizontal="right" wrapText="1"/>
    </xf>
    <xf numFmtId="14" fontId="29" fillId="0" borderId="0" xfId="46" applyNumberFormat="1" applyFont="1" applyAlignment="1">
      <alignment vertical="top" wrapText="1"/>
    </xf>
    <xf numFmtId="0" fontId="29" fillId="0" borderId="0" xfId="46" applyFont="1" applyAlignment="1">
      <alignment vertical="top" wrapText="1"/>
    </xf>
    <xf numFmtId="0" fontId="39" fillId="0" borderId="0" xfId="46" applyFont="1" applyAlignment="1">
      <alignment horizontal="right" wrapText="1"/>
    </xf>
    <xf numFmtId="0" fontId="39" fillId="0" borderId="0" xfId="46" applyFont="1" applyAlignment="1">
      <alignment wrapText="1"/>
    </xf>
    <xf numFmtId="0" fontId="47" fillId="0" borderId="0" xfId="46" applyFont="1" applyAlignment="1">
      <alignment wrapText="1"/>
    </xf>
    <xf numFmtId="0" fontId="47" fillId="0" borderId="0" xfId="46" applyFont="1" applyAlignment="1">
      <alignment horizontal="right" wrapText="1"/>
    </xf>
    <xf numFmtId="0" fontId="39" fillId="0" borderId="54" xfId="46" applyFont="1" applyBorder="1" applyAlignment="1">
      <alignment wrapText="1"/>
    </xf>
    <xf numFmtId="0" fontId="48" fillId="0" borderId="54" xfId="46" applyFont="1" applyBorder="1" applyAlignment="1">
      <alignment wrapText="1"/>
    </xf>
    <xf numFmtId="0" fontId="48" fillId="0" borderId="0" xfId="46" applyFont="1" applyAlignment="1">
      <alignment horizontal="right" wrapText="1"/>
    </xf>
    <xf numFmtId="0" fontId="45" fillId="0" borderId="54" xfId="46" applyFont="1" applyBorder="1" applyAlignment="1">
      <alignment wrapText="1"/>
    </xf>
    <xf numFmtId="0" fontId="29" fillId="0" borderId="55" xfId="46" applyFont="1" applyBorder="1" applyAlignment="1">
      <alignment wrapText="1"/>
    </xf>
    <xf numFmtId="0" fontId="29" fillId="0" borderId="55" xfId="46" applyFont="1" applyBorder="1" applyAlignment="1">
      <alignment horizontal="right" wrapText="1"/>
    </xf>
    <xf numFmtId="0" fontId="45" fillId="0" borderId="55" xfId="46" applyFont="1" applyBorder="1" applyAlignment="1">
      <alignment wrapText="1"/>
    </xf>
    <xf numFmtId="0" fontId="45" fillId="0" borderId="55" xfId="46" applyFont="1" applyBorder="1" applyAlignment="1">
      <alignment horizontal="right" wrapText="1"/>
    </xf>
    <xf numFmtId="0" fontId="49" fillId="0" borderId="0" xfId="46" applyFont="1" applyAlignment="1">
      <alignment vertical="top" wrapText="1"/>
    </xf>
    <xf numFmtId="0" fontId="50" fillId="0" borderId="0" xfId="46" applyFont="1" applyAlignment="1">
      <alignment vertical="top" wrapText="1"/>
    </xf>
    <xf numFmtId="0" fontId="51" fillId="0" borderId="0" xfId="46" applyAlignment="1">
      <alignment vertical="top" wrapText="1"/>
    </xf>
    <xf numFmtId="0" fontId="30" fillId="0" borderId="0" xfId="0" applyFont="1" applyAlignment="1">
      <alignment horizontal="center" vertical="center"/>
    </xf>
    <xf numFmtId="0" fontId="30" fillId="0" borderId="0" xfId="0" applyFont="1" applyAlignment="1">
      <alignment horizontal="center" vertical="center" wrapText="1"/>
    </xf>
    <xf numFmtId="0" fontId="29" fillId="0" borderId="0" xfId="0" applyFont="1" applyAlignment="1">
      <alignment horizontal="center" vertical="center"/>
    </xf>
    <xf numFmtId="49" fontId="22" fillId="0" borderId="0" xfId="45" applyNumberFormat="1" applyFont="1" applyBorder="1" applyAlignment="1">
      <alignment horizontal="center" vertical="center" wrapText="1"/>
    </xf>
    <xf numFmtId="0" fontId="22" fillId="0" borderId="0" xfId="45" applyFont="1" applyBorder="1" applyAlignment="1">
      <alignment horizontal="center" vertical="center" wrapText="1"/>
    </xf>
    <xf numFmtId="0" fontId="45" fillId="0" borderId="0" xfId="46" applyFont="1" applyAlignment="1">
      <alignment horizontal="center" wrapText="1"/>
    </xf>
    <xf numFmtId="0" fontId="45" fillId="0" borderId="0" xfId="46" applyFont="1" applyAlignment="1">
      <alignment horizontal="left" wrapText="1"/>
    </xf>
    <xf numFmtId="0" fontId="51" fillId="0" borderId="54" xfId="46" applyBorder="1" applyAlignment="1">
      <alignment wrapText="1"/>
    </xf>
    <xf numFmtId="0" fontId="51" fillId="0" borderId="0" xfId="46" applyAlignment="1">
      <alignment wrapText="1"/>
    </xf>
    <xf numFmtId="0" fontId="30" fillId="0" borderId="0" xfId="0" applyFont="1" applyAlignment="1">
      <alignment horizontal="center" vertical="center"/>
    </xf>
    <xf numFmtId="0" fontId="30" fillId="0" borderId="0" xfId="0" applyFont="1" applyAlignment="1">
      <alignment horizontal="center" vertical="center" wrapText="1"/>
    </xf>
    <xf numFmtId="0" fontId="19" fillId="49" borderId="0" xfId="45" applyFont="1" applyFill="1" applyAlignment="1">
      <alignment horizontal="center" vertical="center" wrapText="1"/>
    </xf>
    <xf numFmtId="0" fontId="55" fillId="0" borderId="0" xfId="44" applyFont="1" applyAlignment="1">
      <alignment horizontal="center" vertical="center" wrapText="1"/>
    </xf>
    <xf numFmtId="0" fontId="20" fillId="0" borderId="0" xfId="45" applyFont="1" applyAlignment="1">
      <alignment vertical="center" wrapText="1"/>
    </xf>
    <xf numFmtId="0" fontId="20" fillId="0" borderId="0" xfId="45" applyFont="1" applyAlignment="1">
      <alignment horizontal="left" vertical="center" wrapText="1"/>
    </xf>
    <xf numFmtId="0" fontId="20" fillId="0" borderId="0" xfId="45" applyFont="1" applyAlignment="1">
      <alignment horizontal="center" vertical="center" wrapText="1"/>
    </xf>
    <xf numFmtId="0" fontId="22" fillId="0" borderId="0" xfId="45" applyFont="1" applyAlignment="1">
      <alignment vertical="center" wrapText="1"/>
    </xf>
    <xf numFmtId="0" fontId="54" fillId="0" borderId="0" xfId="45" applyFont="1" applyAlignment="1">
      <alignment vertical="center"/>
    </xf>
    <xf numFmtId="0" fontId="55" fillId="0" borderId="0" xfId="44" applyFont="1" applyAlignment="1">
      <alignment horizontal="center" vertical="center"/>
    </xf>
    <xf numFmtId="0" fontId="20" fillId="0" borderId="0" xfId="45" applyFont="1" applyAlignment="1">
      <alignment horizontal="center" vertical="center"/>
    </xf>
    <xf numFmtId="0" fontId="30" fillId="0" borderId="0" xfId="0" applyFont="1" applyFill="1" applyAlignment="1">
      <alignment horizontal="center" vertical="center" wrapText="1"/>
    </xf>
    <xf numFmtId="0" fontId="30" fillId="51" borderId="0" xfId="0" applyFont="1" applyFill="1" applyAlignment="1">
      <alignment horizontal="center" vertical="center" wrapText="1"/>
    </xf>
    <xf numFmtId="168" fontId="29" fillId="0" borderId="0" xfId="1" applyNumberFormat="1" applyFont="1"/>
    <xf numFmtId="0" fontId="19" fillId="0" borderId="0" xfId="0" applyFont="1" applyAlignment="1" applyProtection="1">
      <alignment wrapText="1"/>
      <protection locked="0"/>
    </xf>
    <xf numFmtId="0" fontId="20" fillId="0" borderId="0" xfId="0" applyFont="1" applyAlignment="1" applyProtection="1">
      <alignment wrapText="1"/>
      <protection locked="0"/>
    </xf>
    <xf numFmtId="22" fontId="19" fillId="0" borderId="0" xfId="0" applyNumberFormat="1" applyFont="1" applyAlignment="1" applyProtection="1">
      <alignment wrapText="1"/>
      <protection locked="0"/>
    </xf>
    <xf numFmtId="49" fontId="20" fillId="37" borderId="0" xfId="0" applyNumberFormat="1" applyFont="1" applyFill="1" applyAlignment="1" applyProtection="1">
      <alignment vertical="top" wrapText="1"/>
      <protection locked="0"/>
    </xf>
    <xf numFmtId="165" fontId="20" fillId="0" borderId="0" xfId="1" applyNumberFormat="1" applyFont="1"/>
    <xf numFmtId="165" fontId="20" fillId="0" borderId="0" xfId="0" applyNumberFormat="1" applyFont="1"/>
    <xf numFmtId="0" fontId="56" fillId="40" borderId="0" xfId="0" applyFont="1" applyFill="1"/>
    <xf numFmtId="0" fontId="56" fillId="40" borderId="0" xfId="45" applyFont="1" applyFill="1"/>
    <xf numFmtId="0" fontId="27" fillId="0" borderId="0" xfId="45" applyFont="1" applyAlignment="1">
      <alignment horizontal="right"/>
    </xf>
    <xf numFmtId="166" fontId="20" fillId="0" borderId="0" xfId="0" applyNumberFormat="1" applyFont="1" applyAlignment="1">
      <alignment horizontal="right"/>
    </xf>
    <xf numFmtId="0" fontId="20" fillId="0" borderId="0" xfId="0" applyFont="1" applyAlignment="1">
      <alignment horizontal="right"/>
    </xf>
    <xf numFmtId="0" fontId="27" fillId="0" borderId="0" xfId="0" applyFont="1" applyAlignment="1">
      <alignment horizontal="right"/>
    </xf>
    <xf numFmtId="0" fontId="20" fillId="0" borderId="0" xfId="0" applyFont="1" applyAlignment="1">
      <alignment horizontal="right" vertical="center" wrapText="1"/>
    </xf>
    <xf numFmtId="9" fontId="20" fillId="0" borderId="0" xfId="2" applyFont="1" applyAlignment="1">
      <alignment horizontal="right"/>
    </xf>
    <xf numFmtId="0" fontId="57" fillId="0" borderId="0" xfId="0" applyFont="1"/>
    <xf numFmtId="0" fontId="29" fillId="0" borderId="0" xfId="0" applyFont="1" applyFill="1"/>
    <xf numFmtId="0" fontId="58" fillId="40" borderId="0" xfId="0" applyFont="1" applyFill="1"/>
    <xf numFmtId="0" fontId="58" fillId="40" borderId="16" xfId="0" applyFont="1" applyFill="1" applyBorder="1"/>
    <xf numFmtId="0" fontId="30" fillId="0" borderId="0" xfId="0" applyFont="1" applyFill="1"/>
    <xf numFmtId="170" fontId="30" fillId="0" borderId="0" xfId="1" applyNumberFormat="1" applyFont="1" applyFill="1"/>
    <xf numFmtId="0" fontId="30" fillId="41" borderId="0" xfId="0" applyFont="1" applyFill="1" applyBorder="1" applyAlignment="1"/>
    <xf numFmtId="0" fontId="30" fillId="41" borderId="13" xfId="0" applyFont="1" applyFill="1" applyBorder="1"/>
    <xf numFmtId="0" fontId="30" fillId="41" borderId="0" xfId="0" applyFont="1" applyFill="1" applyBorder="1"/>
    <xf numFmtId="0" fontId="30" fillId="0" borderId="13" xfId="0" applyFont="1" applyFill="1" applyBorder="1"/>
    <xf numFmtId="0" fontId="30" fillId="0" borderId="0" xfId="0" applyFont="1" applyFill="1" applyBorder="1"/>
    <xf numFmtId="0" fontId="30" fillId="0" borderId="11" xfId="0" applyFont="1" applyFill="1" applyBorder="1"/>
    <xf numFmtId="0" fontId="30" fillId="0" borderId="16" xfId="0" applyFont="1" applyBorder="1"/>
    <xf numFmtId="0" fontId="30" fillId="41" borderId="16" xfId="0" applyFont="1" applyFill="1" applyBorder="1"/>
    <xf numFmtId="0" fontId="30" fillId="47" borderId="11" xfId="0" applyFont="1" applyFill="1" applyBorder="1"/>
    <xf numFmtId="0" fontId="30" fillId="47" borderId="16" xfId="0" applyFont="1" applyFill="1" applyBorder="1"/>
    <xf numFmtId="0" fontId="30" fillId="47" borderId="0" xfId="0" applyFont="1" applyFill="1" applyBorder="1"/>
    <xf numFmtId="0" fontId="30" fillId="47" borderId="0" xfId="0" applyFont="1" applyFill="1"/>
    <xf numFmtId="170" fontId="29" fillId="0" borderId="0" xfId="0" applyNumberFormat="1" applyFont="1" applyBorder="1"/>
    <xf numFmtId="170" fontId="29" fillId="0" borderId="0" xfId="1" applyNumberFormat="1" applyFont="1" applyFill="1" applyBorder="1"/>
    <xf numFmtId="9" fontId="29" fillId="0" borderId="0" xfId="2" applyFont="1" applyAlignment="1">
      <alignment wrapText="1"/>
    </xf>
    <xf numFmtId="9" fontId="29" fillId="0" borderId="0" xfId="0" applyNumberFormat="1" applyFont="1" applyAlignment="1">
      <alignment wrapText="1"/>
    </xf>
    <xf numFmtId="0" fontId="30" fillId="0" borderId="0" xfId="0" applyFont="1" applyFill="1" applyAlignment="1">
      <alignment vertical="center"/>
    </xf>
    <xf numFmtId="165" fontId="29" fillId="0" borderId="0" xfId="0" applyNumberFormat="1" applyFont="1"/>
    <xf numFmtId="164" fontId="29" fillId="0" borderId="0" xfId="1" applyNumberFormat="1" applyFont="1"/>
    <xf numFmtId="0" fontId="29" fillId="0" borderId="0" xfId="1" applyNumberFormat="1" applyFont="1"/>
    <xf numFmtId="0" fontId="30" fillId="0" borderId="0" xfId="0" applyFont="1" applyAlignment="1">
      <alignment wrapText="1"/>
    </xf>
    <xf numFmtId="0" fontId="30" fillId="0" borderId="0" xfId="0" applyFont="1" applyAlignment="1">
      <alignment horizontal="left" vertical="center" wrapText="1"/>
    </xf>
    <xf numFmtId="0" fontId="31" fillId="0" borderId="0" xfId="0" applyFont="1" applyAlignment="1">
      <alignment wrapText="1"/>
    </xf>
    <xf numFmtId="165" fontId="29" fillId="0" borderId="0" xfId="1" applyNumberFormat="1" applyFont="1" applyAlignment="1">
      <alignment wrapText="1"/>
    </xf>
    <xf numFmtId="0" fontId="33" fillId="41" borderId="0" xfId="0" applyFont="1" applyFill="1" applyAlignment="1">
      <alignment horizontal="center" vertical="top" wrapText="1"/>
    </xf>
    <xf numFmtId="0" fontId="29" fillId="0" borderId="0" xfId="0" applyFont="1" applyFill="1" applyBorder="1" applyAlignment="1">
      <alignment wrapText="1"/>
    </xf>
    <xf numFmtId="170" fontId="29" fillId="0" borderId="0" xfId="1" applyNumberFormat="1" applyFont="1" applyFill="1" applyBorder="1" applyAlignment="1">
      <alignment wrapText="1"/>
    </xf>
    <xf numFmtId="0" fontId="57" fillId="0" borderId="0" xfId="0" applyFont="1" applyAlignment="1">
      <alignment wrapText="1"/>
    </xf>
    <xf numFmtId="170" fontId="57" fillId="0" borderId="0" xfId="1" applyNumberFormat="1" applyFont="1" applyFill="1" applyBorder="1" applyAlignment="1">
      <alignment wrapText="1"/>
    </xf>
    <xf numFmtId="0" fontId="58" fillId="40" borderId="0" xfId="0" applyFont="1" applyFill="1" applyAlignment="1">
      <alignment wrapText="1"/>
    </xf>
    <xf numFmtId="0" fontId="29" fillId="0" borderId="0" xfId="0" applyFont="1" applyFill="1" applyAlignment="1">
      <alignment wrapText="1"/>
    </xf>
    <xf numFmtId="170" fontId="58" fillId="0" borderId="0" xfId="0" applyNumberFormat="1" applyFont="1" applyFill="1" applyAlignment="1">
      <alignment wrapText="1"/>
    </xf>
    <xf numFmtId="0" fontId="58" fillId="0" borderId="0" xfId="0" applyFont="1" applyFill="1" applyAlignment="1">
      <alignment wrapText="1"/>
    </xf>
    <xf numFmtId="0" fontId="58" fillId="40" borderId="16" xfId="0" applyFont="1" applyFill="1" applyBorder="1" applyAlignment="1">
      <alignment wrapText="1"/>
    </xf>
    <xf numFmtId="170" fontId="58" fillId="0" borderId="0" xfId="1" applyNumberFormat="1" applyFont="1" applyFill="1" applyAlignment="1">
      <alignment wrapText="1"/>
    </xf>
    <xf numFmtId="0" fontId="58" fillId="41" borderId="13" xfId="0" applyFont="1" applyFill="1" applyBorder="1" applyAlignment="1">
      <alignment wrapText="1"/>
    </xf>
    <xf numFmtId="0" fontId="58" fillId="41" borderId="16" xfId="0" applyFont="1" applyFill="1" applyBorder="1" applyAlignment="1">
      <alignment wrapText="1"/>
    </xf>
    <xf numFmtId="0" fontId="58" fillId="41" borderId="0" xfId="0" applyFont="1" applyFill="1" applyBorder="1" applyAlignment="1">
      <alignment wrapText="1"/>
    </xf>
    <xf numFmtId="170" fontId="58" fillId="41" borderId="0" xfId="0" applyNumberFormat="1" applyFont="1" applyFill="1" applyAlignment="1">
      <alignment wrapText="1"/>
    </xf>
    <xf numFmtId="0" fontId="58" fillId="41" borderId="0" xfId="0" applyFont="1" applyFill="1" applyAlignment="1">
      <alignment wrapText="1"/>
    </xf>
    <xf numFmtId="0" fontId="58" fillId="47" borderId="11" xfId="0" applyFont="1" applyFill="1" applyBorder="1" applyAlignment="1">
      <alignment wrapText="1"/>
    </xf>
    <xf numFmtId="0" fontId="58" fillId="47" borderId="0" xfId="0" applyFont="1" applyFill="1" applyBorder="1" applyAlignment="1">
      <alignment wrapText="1"/>
    </xf>
    <xf numFmtId="0" fontId="58" fillId="0" borderId="13" xfId="0" applyFont="1" applyFill="1" applyBorder="1" applyAlignment="1">
      <alignment wrapText="1"/>
    </xf>
    <xf numFmtId="0" fontId="58" fillId="0" borderId="0" xfId="0" applyFont="1" applyFill="1" applyBorder="1" applyAlignment="1">
      <alignment wrapText="1"/>
    </xf>
    <xf numFmtId="0" fontId="58" fillId="0" borderId="11" xfId="0" applyFont="1" applyFill="1" applyBorder="1" applyAlignment="1">
      <alignment wrapText="1"/>
    </xf>
    <xf numFmtId="0" fontId="58" fillId="0" borderId="16" xfId="0" applyFont="1" applyBorder="1" applyAlignment="1">
      <alignment wrapText="1"/>
    </xf>
    <xf numFmtId="0" fontId="58" fillId="0" borderId="0" xfId="0" applyFont="1" applyAlignment="1">
      <alignment wrapText="1"/>
    </xf>
    <xf numFmtId="0" fontId="58" fillId="47" borderId="0" xfId="0" applyFont="1" applyFill="1" applyAlignment="1">
      <alignment wrapText="1"/>
    </xf>
    <xf numFmtId="0" fontId="58" fillId="47" borderId="16" xfId="0" applyFont="1" applyFill="1" applyBorder="1" applyAlignment="1">
      <alignment wrapText="1"/>
    </xf>
    <xf numFmtId="0" fontId="33" fillId="0" borderId="0" xfId="0" applyFont="1" applyAlignment="1">
      <alignment wrapText="1"/>
    </xf>
    <xf numFmtId="0" fontId="19" fillId="0" borderId="0" xfId="0" applyFont="1" applyAlignment="1">
      <alignment wrapText="1"/>
    </xf>
    <xf numFmtId="171" fontId="29" fillId="0" borderId="0" xfId="0" applyNumberFormat="1" applyFont="1" applyAlignment="1">
      <alignment wrapText="1"/>
    </xf>
    <xf numFmtId="167" fontId="20" fillId="0" borderId="0" xfId="0" applyNumberFormat="1" applyFont="1" applyAlignment="1">
      <alignment wrapText="1"/>
    </xf>
    <xf numFmtId="166" fontId="20" fillId="0" borderId="0" xfId="0" applyNumberFormat="1" applyFont="1" applyAlignment="1">
      <alignment wrapText="1"/>
    </xf>
    <xf numFmtId="0" fontId="19" fillId="0" borderId="0" xfId="45" applyFont="1" applyAlignment="1">
      <alignment wrapText="1"/>
    </xf>
    <xf numFmtId="0" fontId="20" fillId="0" borderId="0" xfId="45" applyFont="1" applyAlignment="1">
      <alignment wrapText="1"/>
    </xf>
    <xf numFmtId="0" fontId="36" fillId="0" borderId="0" xfId="46" applyFont="1" applyAlignment="1" applyProtection="1">
      <alignment wrapText="1"/>
      <protection locked="0"/>
    </xf>
    <xf numFmtId="0" fontId="37" fillId="0" borderId="0" xfId="46" applyFont="1" applyAlignment="1" applyProtection="1">
      <alignment wrapText="1"/>
      <protection locked="0"/>
    </xf>
    <xf numFmtId="0" fontId="20" fillId="0" borderId="49" xfId="45" applyFont="1" applyBorder="1" applyAlignment="1">
      <alignment wrapText="1"/>
    </xf>
    <xf numFmtId="0" fontId="29" fillId="0" borderId="0" xfId="45" applyFont="1" applyAlignment="1">
      <alignment wrapText="1"/>
    </xf>
    <xf numFmtId="14" fontId="29" fillId="0" borderId="0" xfId="45" applyNumberFormat="1" applyFont="1" applyAlignment="1">
      <alignment wrapText="1"/>
    </xf>
    <xf numFmtId="14" fontId="29" fillId="0" borderId="55" xfId="45" applyNumberFormat="1" applyFont="1" applyBorder="1" applyAlignment="1">
      <alignment wrapText="1"/>
    </xf>
    <xf numFmtId="14" fontId="20" fillId="0" borderId="0" xfId="45" applyNumberFormat="1" applyFont="1" applyAlignment="1">
      <alignment wrapText="1"/>
    </xf>
    <xf numFmtId="14" fontId="51" fillId="0" borderId="0" xfId="46" applyNumberFormat="1" applyAlignment="1">
      <alignment wrapText="1"/>
    </xf>
    <xf numFmtId="22" fontId="19" fillId="0" borderId="0" xfId="45" applyNumberFormat="1" applyFont="1" applyAlignment="1">
      <alignment wrapText="1"/>
    </xf>
    <xf numFmtId="0" fontId="32" fillId="0" borderId="0" xfId="45" applyFont="1" applyAlignment="1">
      <alignment wrapText="1"/>
    </xf>
    <xf numFmtId="0" fontId="33" fillId="39" borderId="46" xfId="45" applyFont="1" applyFill="1" applyBorder="1" applyAlignment="1">
      <alignment horizontal="center" wrapText="1"/>
    </xf>
    <xf numFmtId="0" fontId="20" fillId="0" borderId="0" xfId="45" applyFont="1" applyBorder="1" applyAlignment="1">
      <alignment wrapText="1"/>
    </xf>
    <xf numFmtId="0" fontId="19" fillId="0" borderId="0" xfId="45" applyFont="1" applyBorder="1" applyAlignment="1">
      <alignment horizontal="center" wrapText="1"/>
    </xf>
    <xf numFmtId="22" fontId="19" fillId="0" borderId="0" xfId="0" applyNumberFormat="1" applyFont="1" applyAlignment="1">
      <alignment wrapText="1"/>
    </xf>
    <xf numFmtId="3" fontId="21" fillId="0" borderId="0" xfId="0" applyNumberFormat="1" applyFont="1" applyFill="1" applyBorder="1" applyAlignment="1" applyProtection="1">
      <alignment horizontal="center" wrapText="1"/>
    </xf>
    <xf numFmtId="0" fontId="22" fillId="0" borderId="0" xfId="0" applyFont="1" applyFill="1" applyBorder="1" applyAlignment="1" applyProtection="1">
      <alignment wrapText="1"/>
    </xf>
    <xf numFmtId="0" fontId="22" fillId="0" borderId="11" xfId="0" applyFont="1" applyFill="1" applyBorder="1" applyAlignment="1" applyProtection="1">
      <alignment wrapText="1"/>
    </xf>
    <xf numFmtId="0" fontId="22" fillId="0" borderId="0" xfId="0" applyFont="1" applyFill="1" applyAlignment="1">
      <alignment wrapText="1"/>
    </xf>
    <xf numFmtId="0" fontId="21" fillId="0" borderId="0" xfId="0" applyFont="1" applyFill="1" applyBorder="1" applyAlignment="1" applyProtection="1">
      <alignment horizontal="center" wrapText="1"/>
    </xf>
    <xf numFmtId="0" fontId="20" fillId="0" borderId="14" xfId="0" applyFont="1" applyFill="1" applyBorder="1" applyAlignment="1" applyProtection="1">
      <alignment wrapText="1"/>
    </xf>
    <xf numFmtId="0" fontId="22" fillId="0" borderId="14" xfId="0" applyFont="1" applyFill="1" applyBorder="1" applyAlignment="1" applyProtection="1">
      <alignment wrapText="1"/>
    </xf>
    <xf numFmtId="0" fontId="22" fillId="0" borderId="15" xfId="0" applyFont="1" applyFill="1" applyBorder="1" applyAlignment="1" applyProtection="1">
      <alignment wrapText="1"/>
    </xf>
    <xf numFmtId="166" fontId="22" fillId="0" borderId="0" xfId="0" applyNumberFormat="1" applyFont="1" applyFill="1" applyAlignment="1">
      <alignment wrapText="1"/>
    </xf>
    <xf numFmtId="3" fontId="22" fillId="0" borderId="0" xfId="0" applyNumberFormat="1" applyFont="1" applyFill="1" applyAlignment="1">
      <alignment wrapText="1"/>
    </xf>
    <xf numFmtId="0" fontId="26" fillId="0" borderId="0" xfId="0" applyFont="1" applyAlignment="1">
      <alignment wrapText="1"/>
    </xf>
    <xf numFmtId="0" fontId="32" fillId="0" borderId="0" xfId="0" applyFont="1" applyAlignment="1">
      <alignment wrapText="1"/>
    </xf>
    <xf numFmtId="166" fontId="26" fillId="0" borderId="0" xfId="0" applyNumberFormat="1" applyFont="1" applyFill="1" applyAlignment="1">
      <alignment wrapText="1"/>
    </xf>
    <xf numFmtId="0" fontId="0" fillId="0" borderId="0" xfId="0" applyAlignment="1"/>
    <xf numFmtId="168" fontId="0" fillId="0" borderId="0" xfId="1" applyNumberFormat="1" applyFont="1" applyAlignment="1"/>
    <xf numFmtId="164" fontId="0" fillId="0" borderId="0" xfId="0" applyNumberFormat="1" applyAlignment="1"/>
    <xf numFmtId="0" fontId="54" fillId="0" borderId="0" xfId="45" applyFont="1" applyAlignment="1">
      <alignment horizontal="center" vertical="center" wrapText="1"/>
    </xf>
    <xf numFmtId="0" fontId="59" fillId="38" borderId="0" xfId="0" applyFont="1" applyFill="1" applyAlignment="1"/>
    <xf numFmtId="0" fontId="16" fillId="38" borderId="0" xfId="0" applyFont="1" applyFill="1" applyAlignment="1"/>
    <xf numFmtId="168" fontId="0" fillId="45" borderId="0" xfId="1" applyNumberFormat="1" applyFont="1" applyFill="1" applyAlignment="1"/>
    <xf numFmtId="0" fontId="59" fillId="51" borderId="0" xfId="0" applyFont="1" applyFill="1" applyAlignment="1"/>
    <xf numFmtId="10" fontId="29" fillId="0" borderId="0" xfId="2" applyNumberFormat="1" applyFont="1"/>
    <xf numFmtId="10" fontId="29" fillId="0" borderId="0" xfId="2" applyNumberFormat="1" applyFont="1" applyAlignment="1">
      <alignment wrapText="1"/>
    </xf>
    <xf numFmtId="0" fontId="29" fillId="0" borderId="0" xfId="0" applyFont="1" applyFill="1" applyAlignment="1"/>
    <xf numFmtId="168" fontId="60" fillId="0" borderId="0" xfId="44" applyNumberFormat="1" applyFont="1" applyFill="1" applyAlignment="1">
      <alignment horizontal="center"/>
    </xf>
    <xf numFmtId="168" fontId="29" fillId="0" borderId="0" xfId="1" applyNumberFormat="1" applyFont="1" applyFill="1" applyAlignment="1"/>
    <xf numFmtId="0" fontId="29" fillId="0" borderId="0" xfId="0" applyFont="1" applyFill="1" applyAlignment="1">
      <alignment horizontal="center"/>
    </xf>
    <xf numFmtId="0" fontId="25" fillId="0" borderId="0" xfId="0" applyFont="1"/>
    <xf numFmtId="0" fontId="20" fillId="0" borderId="0" xfId="45" applyFont="1" applyAlignment="1">
      <alignment horizontal="center" vertical="center" wrapText="1"/>
    </xf>
    <xf numFmtId="0" fontId="54" fillId="0" borderId="0" xfId="45" applyFont="1" applyAlignment="1">
      <alignment horizontal="center" vertical="center" wrapText="1"/>
    </xf>
    <xf numFmtId="0" fontId="29" fillId="0" borderId="0" xfId="0" applyFont="1" applyAlignment="1">
      <alignment horizontal="center" wrapText="1"/>
    </xf>
    <xf numFmtId="0" fontId="20" fillId="0" borderId="0" xfId="45" applyFont="1" applyAlignment="1">
      <alignment horizontal="left" vertical="center" wrapText="1"/>
    </xf>
    <xf numFmtId="0" fontId="30" fillId="50" borderId="0" xfId="0" applyFont="1" applyFill="1" applyAlignment="1">
      <alignment horizontal="center" vertical="center" wrapText="1"/>
    </xf>
    <xf numFmtId="49" fontId="20" fillId="37" borderId="0" xfId="0" applyNumberFormat="1" applyFont="1" applyFill="1" applyAlignment="1" applyProtection="1">
      <alignment horizontal="center" vertical="top" wrapText="1"/>
      <protection locked="0"/>
    </xf>
    <xf numFmtId="0" fontId="27" fillId="0" borderId="56" xfId="0" applyFont="1" applyBorder="1" applyAlignment="1" applyProtection="1">
      <alignment horizontal="center" wrapText="1"/>
      <protection locked="0"/>
    </xf>
    <xf numFmtId="0" fontId="20" fillId="0" borderId="57" xfId="0" applyFont="1" applyBorder="1" applyAlignment="1" applyProtection="1">
      <alignment horizontal="center" vertical="center" wrapText="1"/>
      <protection locked="0"/>
    </xf>
    <xf numFmtId="0" fontId="20" fillId="0" borderId="58" xfId="0" applyFont="1" applyBorder="1" applyAlignment="1" applyProtection="1">
      <alignment horizontal="center" vertical="center" wrapText="1"/>
      <protection locked="0"/>
    </xf>
    <xf numFmtId="0" fontId="20" fillId="0" borderId="57" xfId="0" applyFont="1" applyBorder="1" applyAlignment="1" applyProtection="1">
      <alignment horizontal="center" wrapText="1"/>
      <protection locked="0"/>
    </xf>
    <xf numFmtId="0" fontId="20" fillId="0" borderId="58" xfId="0" applyFont="1" applyBorder="1" applyAlignment="1" applyProtection="1">
      <alignment horizontal="center" wrapText="1"/>
      <protection locked="0"/>
    </xf>
    <xf numFmtId="49" fontId="20" fillId="0" borderId="57" xfId="0" applyNumberFormat="1" applyFont="1" applyBorder="1" applyAlignment="1" applyProtection="1">
      <alignment horizontal="center" vertical="top" wrapText="1"/>
      <protection locked="0"/>
    </xf>
    <xf numFmtId="49" fontId="20" fillId="0" borderId="58" xfId="0" applyNumberFormat="1" applyFont="1" applyBorder="1" applyAlignment="1" applyProtection="1">
      <alignment horizontal="center" vertical="top" wrapText="1"/>
      <protection locked="0"/>
    </xf>
    <xf numFmtId="0" fontId="20" fillId="37" borderId="0" xfId="0" applyFont="1" applyFill="1" applyAlignment="1" applyProtection="1">
      <alignment horizontal="center" vertical="top" wrapText="1"/>
      <protection locked="0"/>
    </xf>
    <xf numFmtId="49" fontId="20" fillId="35" borderId="0" xfId="0" applyNumberFormat="1" applyFont="1" applyFill="1" applyAlignment="1" applyProtection="1">
      <alignment horizontal="center" vertical="top" wrapText="1"/>
      <protection locked="0"/>
    </xf>
    <xf numFmtId="0" fontId="20" fillId="33" borderId="0" xfId="0" applyFont="1" applyFill="1" applyAlignment="1" applyProtection="1">
      <alignment horizontal="center" wrapText="1"/>
      <protection locked="0"/>
    </xf>
    <xf numFmtId="49" fontId="20" fillId="34" borderId="0" xfId="0" applyNumberFormat="1" applyFont="1" applyFill="1" applyAlignment="1" applyProtection="1">
      <alignment horizontal="center" vertical="top" wrapText="1"/>
      <protection locked="0"/>
    </xf>
    <xf numFmtId="0" fontId="30" fillId="0" borderId="0" xfId="0" applyFont="1" applyAlignment="1">
      <alignment horizontal="center" vertical="center" wrapText="1"/>
    </xf>
    <xf numFmtId="0" fontId="30" fillId="48" borderId="0" xfId="0" applyFont="1" applyFill="1" applyAlignment="1">
      <alignment horizontal="center" vertical="center" wrapText="1"/>
    </xf>
    <xf numFmtId="0" fontId="30" fillId="49" borderId="0" xfId="0" applyFont="1" applyFill="1" applyAlignment="1">
      <alignment horizontal="center" vertical="center" wrapText="1"/>
    </xf>
    <xf numFmtId="0" fontId="30" fillId="38" borderId="0" xfId="0" applyFont="1" applyFill="1" applyAlignment="1">
      <alignment horizontal="center" vertical="center" wrapText="1"/>
    </xf>
    <xf numFmtId="0" fontId="30" fillId="0" borderId="0" xfId="0" applyFont="1" applyAlignment="1">
      <alignment horizontal="center" vertical="center"/>
    </xf>
    <xf numFmtId="0" fontId="29" fillId="0" borderId="0" xfId="0" applyFont="1" applyAlignment="1">
      <alignment horizontal="center" vertical="center"/>
    </xf>
    <xf numFmtId="0" fontId="30" fillId="41" borderId="13" xfId="0" applyFont="1" applyFill="1" applyBorder="1" applyAlignment="1">
      <alignment horizontal="center"/>
    </xf>
    <xf numFmtId="0" fontId="30" fillId="41" borderId="0" xfId="0" applyFont="1" applyFill="1" applyBorder="1" applyAlignment="1">
      <alignment horizontal="center"/>
    </xf>
    <xf numFmtId="0" fontId="58" fillId="40" borderId="13" xfId="0" applyFont="1" applyFill="1" applyBorder="1" applyAlignment="1">
      <alignment horizontal="center"/>
    </xf>
    <xf numFmtId="0" fontId="58" fillId="40" borderId="0" xfId="0" applyFont="1" applyFill="1" applyBorder="1" applyAlignment="1">
      <alignment horizontal="center"/>
    </xf>
    <xf numFmtId="0" fontId="20" fillId="38" borderId="0" xfId="0" applyFont="1" applyFill="1" applyAlignment="1">
      <alignment horizontal="center"/>
    </xf>
    <xf numFmtId="0" fontId="20" fillId="37" borderId="40" xfId="45" applyFont="1" applyFill="1" applyBorder="1" applyAlignment="1">
      <alignment horizontal="center" vertical="top" wrapText="1"/>
    </xf>
    <xf numFmtId="0" fontId="20" fillId="37" borderId="41" xfId="45" applyFont="1" applyFill="1" applyBorder="1" applyAlignment="1">
      <alignment horizontal="center" vertical="top" wrapText="1"/>
    </xf>
    <xf numFmtId="0" fontId="20" fillId="37" borderId="40" xfId="0" applyFont="1" applyFill="1" applyBorder="1" applyAlignment="1">
      <alignment horizontal="center" vertical="top" wrapText="1"/>
    </xf>
    <xf numFmtId="0" fontId="20" fillId="37" borderId="41" xfId="0" applyFont="1" applyFill="1" applyBorder="1" applyAlignment="1">
      <alignment horizontal="center" vertical="top" wrapText="1"/>
    </xf>
    <xf numFmtId="0" fontId="20" fillId="35" borderId="40" xfId="0" applyFont="1" applyFill="1" applyBorder="1" applyAlignment="1">
      <alignment horizontal="center" wrapText="1"/>
    </xf>
    <xf numFmtId="0" fontId="20" fillId="35" borderId="41" xfId="0" applyFont="1" applyFill="1" applyBorder="1" applyAlignment="1">
      <alignment horizontal="center" wrapText="1"/>
    </xf>
    <xf numFmtId="0" fontId="27" fillId="0" borderId="43" xfId="45" applyFont="1" applyBorder="1" applyAlignment="1">
      <alignment horizontal="center"/>
    </xf>
    <xf numFmtId="0" fontId="27" fillId="0" borderId="44" xfId="45" applyFont="1" applyBorder="1" applyAlignment="1">
      <alignment horizontal="center"/>
    </xf>
    <xf numFmtId="0" fontId="20" fillId="37" borderId="42" xfId="0" applyFont="1" applyFill="1" applyBorder="1" applyAlignment="1">
      <alignment horizontal="center" vertical="top" wrapText="1"/>
    </xf>
    <xf numFmtId="0" fontId="20" fillId="37" borderId="45" xfId="0" applyFont="1" applyFill="1" applyBorder="1" applyAlignment="1">
      <alignment horizontal="center" vertical="top" wrapText="1"/>
    </xf>
    <xf numFmtId="0" fontId="20" fillId="34" borderId="0" xfId="45" applyFont="1" applyFill="1" applyAlignment="1">
      <alignment horizontal="center" vertical="top" wrapText="1"/>
    </xf>
    <xf numFmtId="0" fontId="20" fillId="35" borderId="40" xfId="45" applyFont="1" applyFill="1" applyBorder="1" applyAlignment="1">
      <alignment horizontal="center" vertical="top" wrapText="1"/>
    </xf>
    <xf numFmtId="0" fontId="20" fillId="35" borderId="41" xfId="45" applyFont="1" applyFill="1" applyBorder="1" applyAlignment="1">
      <alignment horizontal="center" vertical="top" wrapText="1"/>
    </xf>
    <xf numFmtId="0" fontId="20" fillId="35" borderId="40" xfId="0" applyFont="1" applyFill="1" applyBorder="1" applyAlignment="1">
      <alignment horizontal="center" vertical="top" wrapText="1"/>
    </xf>
    <xf numFmtId="0" fontId="20" fillId="35" borderId="41" xfId="0" applyFont="1" applyFill="1" applyBorder="1" applyAlignment="1">
      <alignment horizontal="center" vertical="top" wrapText="1"/>
    </xf>
    <xf numFmtId="0" fontId="19" fillId="33" borderId="0" xfId="45" applyFont="1" applyFill="1" applyAlignment="1">
      <alignment horizontal="center"/>
    </xf>
    <xf numFmtId="0" fontId="19" fillId="33" borderId="0" xfId="0" applyFont="1" applyFill="1" applyAlignment="1">
      <alignment horizontal="center"/>
    </xf>
    <xf numFmtId="0" fontId="22" fillId="37" borderId="20" xfId="0" quotePrefix="1" applyFont="1" applyFill="1" applyBorder="1" applyAlignment="1" applyProtection="1">
      <alignment horizontal="center" vertical="top" wrapText="1"/>
    </xf>
    <xf numFmtId="0" fontId="22" fillId="37" borderId="33" xfId="0" quotePrefix="1" applyFont="1" applyFill="1" applyBorder="1" applyAlignment="1" applyProtection="1">
      <alignment horizontal="center" vertical="top" wrapText="1"/>
    </xf>
    <xf numFmtId="0" fontId="22" fillId="37" borderId="21" xfId="0" quotePrefix="1" applyFont="1" applyFill="1" applyBorder="1" applyAlignment="1" applyProtection="1">
      <alignment horizontal="center" vertical="top" wrapText="1"/>
    </xf>
    <xf numFmtId="0" fontId="22" fillId="37" borderId="35" xfId="0" quotePrefix="1" applyFont="1" applyFill="1" applyBorder="1" applyAlignment="1" applyProtection="1">
      <alignment horizontal="center" vertical="top" wrapText="1"/>
    </xf>
    <xf numFmtId="0" fontId="22" fillId="37" borderId="22" xfId="0" quotePrefix="1" applyFont="1" applyFill="1" applyBorder="1" applyAlignment="1" applyProtection="1">
      <alignment horizontal="center" vertical="top" wrapText="1"/>
    </xf>
    <xf numFmtId="0" fontId="22" fillId="37" borderId="36" xfId="0" quotePrefix="1" applyFont="1" applyFill="1" applyBorder="1" applyAlignment="1" applyProtection="1">
      <alignment horizontal="center" vertical="top" wrapText="1"/>
    </xf>
    <xf numFmtId="0" fontId="21" fillId="34" borderId="0" xfId="0" applyFont="1" applyFill="1" applyBorder="1" applyAlignment="1" applyProtection="1">
      <alignment horizontal="center" vertical="top" wrapText="1"/>
    </xf>
    <xf numFmtId="0" fontId="21" fillId="34" borderId="27" xfId="0" applyFont="1" applyFill="1" applyBorder="1" applyAlignment="1" applyProtection="1">
      <alignment horizontal="center" vertical="top" wrapText="1"/>
    </xf>
    <xf numFmtId="0" fontId="21" fillId="35" borderId="10" xfId="0" applyFont="1" applyFill="1" applyBorder="1" applyAlignment="1" applyProtection="1">
      <alignment horizontal="center" vertical="top" wrapText="1"/>
    </xf>
    <xf numFmtId="0" fontId="21" fillId="35" borderId="13" xfId="0" applyFont="1" applyFill="1" applyBorder="1" applyAlignment="1" applyProtection="1">
      <alignment horizontal="center" vertical="top" wrapText="1"/>
    </xf>
    <xf numFmtId="0" fontId="21" fillId="35" borderId="28" xfId="0" applyFont="1" applyFill="1" applyBorder="1" applyAlignment="1" applyProtection="1">
      <alignment horizontal="center" vertical="top" wrapText="1"/>
    </xf>
    <xf numFmtId="0" fontId="21" fillId="36" borderId="12" xfId="0" applyFont="1" applyFill="1" applyBorder="1" applyAlignment="1" applyProtection="1">
      <alignment horizontal="center" vertical="top" wrapText="1"/>
    </xf>
    <xf numFmtId="0" fontId="21" fillId="36" borderId="16" xfId="0" applyFont="1" applyFill="1" applyBorder="1" applyAlignment="1" applyProtection="1">
      <alignment horizontal="center" vertical="top" wrapText="1"/>
    </xf>
    <xf numFmtId="0" fontId="21" fillId="36" borderId="34" xfId="0" applyFont="1" applyFill="1" applyBorder="1" applyAlignment="1" applyProtection="1">
      <alignment horizontal="center" vertical="top" wrapText="1"/>
    </xf>
    <xf numFmtId="0" fontId="22" fillId="37" borderId="17" xfId="0" quotePrefix="1" applyFont="1" applyFill="1" applyBorder="1" applyAlignment="1" applyProtection="1">
      <alignment horizontal="center" vertical="top" wrapText="1"/>
    </xf>
    <xf numFmtId="0" fontId="22" fillId="37" borderId="29" xfId="0" quotePrefix="1" applyFont="1" applyFill="1" applyBorder="1" applyAlignment="1" applyProtection="1">
      <alignment horizontal="center" vertical="top" wrapText="1"/>
    </xf>
    <xf numFmtId="0" fontId="22" fillId="37" borderId="18" xfId="0" quotePrefix="1" applyFont="1" applyFill="1" applyBorder="1" applyAlignment="1" applyProtection="1">
      <alignment horizontal="center" vertical="top" wrapText="1"/>
    </xf>
    <xf numFmtId="0" fontId="22" fillId="37" borderId="30" xfId="0" quotePrefix="1" applyFont="1" applyFill="1" applyBorder="1" applyAlignment="1" applyProtection="1">
      <alignment horizontal="center" vertical="top" wrapText="1"/>
    </xf>
    <xf numFmtId="2" fontId="23" fillId="0" borderId="59" xfId="0" applyNumberFormat="1" applyFont="1" applyFill="1" applyBorder="1" applyAlignment="1" applyProtection="1">
      <alignment horizontal="center"/>
    </xf>
    <xf numFmtId="0" fontId="22" fillId="37" borderId="19" xfId="0" quotePrefix="1" applyFont="1" applyFill="1" applyBorder="1" applyAlignment="1" applyProtection="1">
      <alignment horizontal="center" vertical="top" wrapText="1"/>
    </xf>
    <xf numFmtId="0" fontId="22" fillId="37" borderId="32" xfId="0" quotePrefix="1" applyFont="1" applyFill="1" applyBorder="1" applyAlignment="1" applyProtection="1">
      <alignment horizontal="center" vertical="top" wrapText="1"/>
    </xf>
    <xf numFmtId="0" fontId="22" fillId="37" borderId="23" xfId="0" quotePrefix="1" applyFont="1" applyFill="1" applyBorder="1" applyAlignment="1" applyProtection="1">
      <alignment horizontal="center" vertical="top" wrapText="1"/>
    </xf>
    <xf numFmtId="0" fontId="22" fillId="37" borderId="37" xfId="0" quotePrefix="1" applyFont="1" applyFill="1" applyBorder="1" applyAlignment="1" applyProtection="1">
      <alignment horizontal="center" vertical="top" wrapText="1"/>
    </xf>
    <xf numFmtId="2" fontId="23" fillId="0" borderId="24" xfId="0" applyNumberFormat="1" applyFont="1" applyFill="1" applyBorder="1" applyAlignment="1" applyProtection="1">
      <alignment horizontal="center"/>
    </xf>
    <xf numFmtId="0" fontId="22" fillId="37" borderId="25" xfId="0" quotePrefix="1" applyFont="1" applyFill="1" applyBorder="1" applyAlignment="1" applyProtection="1">
      <alignment horizontal="center" vertical="top" wrapText="1"/>
    </xf>
    <xf numFmtId="0" fontId="22" fillId="37" borderId="38" xfId="0" quotePrefix="1" applyFont="1" applyFill="1" applyBorder="1" applyAlignment="1" applyProtection="1">
      <alignment horizontal="center" vertical="top" wrapText="1"/>
    </xf>
    <xf numFmtId="0" fontId="22" fillId="37" borderId="26" xfId="0" quotePrefix="1" applyFont="1" applyFill="1" applyBorder="1" applyAlignment="1" applyProtection="1">
      <alignment horizontal="center" vertical="top" wrapText="1"/>
    </xf>
    <xf numFmtId="0" fontId="22" fillId="37" borderId="39" xfId="0" quotePrefix="1" applyFont="1" applyFill="1" applyBorder="1" applyAlignment="1" applyProtection="1">
      <alignment horizontal="center" vertical="top" wrapText="1"/>
    </xf>
    <xf numFmtId="0" fontId="29" fillId="0" borderId="0" xfId="0" applyFont="1" applyAlignment="1">
      <alignment horizontal="center" vertical="center" wrapText="1"/>
    </xf>
    <xf numFmtId="0" fontId="33" fillId="40" borderId="0" xfId="0" applyFont="1" applyFill="1" applyAlignment="1">
      <alignment horizontal="center" wrapText="1"/>
    </xf>
    <xf numFmtId="0" fontId="58" fillId="40" borderId="0" xfId="0" applyFont="1" applyFill="1" applyBorder="1" applyAlignment="1">
      <alignment horizontal="center" wrapText="1"/>
    </xf>
    <xf numFmtId="0" fontId="58" fillId="40" borderId="13" xfId="0" applyFont="1" applyFill="1" applyBorder="1" applyAlignment="1">
      <alignment horizontal="center" wrapText="1"/>
    </xf>
    <xf numFmtId="49" fontId="33" fillId="40" borderId="11" xfId="0" applyNumberFormat="1" applyFont="1" applyFill="1" applyBorder="1" applyAlignment="1">
      <alignment horizontal="center" vertical="top" wrapText="1"/>
    </xf>
    <xf numFmtId="0" fontId="58" fillId="41" borderId="0" xfId="0" applyFont="1" applyFill="1" applyBorder="1" applyAlignment="1">
      <alignment horizontal="center" wrapText="1"/>
    </xf>
    <xf numFmtId="0" fontId="58" fillId="41" borderId="13" xfId="0" applyFont="1" applyFill="1" applyBorder="1" applyAlignment="1">
      <alignment horizontal="center" wrapText="1"/>
    </xf>
    <xf numFmtId="0" fontId="22" fillId="33" borderId="0" xfId="45" applyFont="1" applyFill="1" applyAlignment="1">
      <alignment horizontal="center" vertical="top" wrapText="1"/>
    </xf>
    <xf numFmtId="49" fontId="22" fillId="34" borderId="49" xfId="45" applyNumberFormat="1" applyFont="1" applyFill="1" applyBorder="1" applyAlignment="1">
      <alignment horizontal="center" vertical="center" wrapText="1"/>
    </xf>
    <xf numFmtId="49" fontId="22" fillId="34" borderId="0" xfId="45" applyNumberFormat="1" applyFont="1" applyFill="1" applyBorder="1" applyAlignment="1">
      <alignment horizontal="center" vertical="center" wrapText="1"/>
    </xf>
    <xf numFmtId="49" fontId="22" fillId="34" borderId="46" xfId="45" applyNumberFormat="1" applyFont="1" applyFill="1" applyBorder="1" applyAlignment="1">
      <alignment horizontal="center" vertical="center" wrapText="1"/>
    </xf>
    <xf numFmtId="0" fontId="22" fillId="0" borderId="50" xfId="45" applyFont="1" applyBorder="1" applyAlignment="1">
      <alignment horizontal="center" vertical="center" wrapText="1"/>
    </xf>
    <xf numFmtId="0" fontId="22" fillId="0" borderId="51" xfId="45" applyFont="1" applyBorder="1" applyAlignment="1">
      <alignment horizontal="center" vertical="center" wrapText="1"/>
    </xf>
    <xf numFmtId="0" fontId="22" fillId="0" borderId="52" xfId="45" applyFont="1" applyBorder="1" applyAlignment="1">
      <alignment horizontal="center" vertical="center" wrapText="1"/>
    </xf>
    <xf numFmtId="49" fontId="22" fillId="46" borderId="0" xfId="45" applyNumberFormat="1" applyFont="1" applyFill="1" applyBorder="1" applyAlignment="1">
      <alignment horizontal="center" vertical="center" wrapText="1"/>
    </xf>
    <xf numFmtId="49" fontId="22" fillId="0" borderId="0" xfId="45" applyNumberFormat="1" applyFont="1" applyBorder="1" applyAlignment="1">
      <alignment horizontal="center" vertical="center" wrapText="1"/>
    </xf>
    <xf numFmtId="0" fontId="22" fillId="0" borderId="0" xfId="45" applyFont="1" applyBorder="1" applyAlignment="1">
      <alignment horizontal="center" vertical="center" wrapText="1"/>
    </xf>
    <xf numFmtId="0" fontId="20" fillId="0" borderId="0" xfId="45" applyFont="1" applyAlignment="1">
      <alignment horizontal="center" vertical="top" wrapText="1"/>
    </xf>
    <xf numFmtId="49" fontId="40" fillId="0" borderId="49" xfId="46" applyNumberFormat="1" applyFont="1" applyBorder="1" applyAlignment="1">
      <alignment wrapText="1"/>
    </xf>
    <xf numFmtId="49" fontId="40" fillId="0" borderId="0" xfId="46" applyNumberFormat="1" applyFont="1" applyBorder="1" applyAlignment="1">
      <alignment wrapText="1"/>
    </xf>
    <xf numFmtId="0" fontId="40" fillId="0" borderId="0" xfId="46" applyNumberFormat="1" applyFont="1" applyBorder="1" applyAlignment="1">
      <alignment wrapText="1"/>
    </xf>
    <xf numFmtId="0" fontId="45" fillId="0" borderId="0" xfId="46" applyFont="1" applyAlignment="1">
      <alignment horizontal="center" wrapText="1"/>
    </xf>
    <xf numFmtId="0" fontId="41" fillId="0" borderId="0" xfId="46" applyFont="1" applyBorder="1" applyAlignment="1">
      <alignment wrapText="1"/>
    </xf>
    <xf numFmtId="0" fontId="43" fillId="0" borderId="0" xfId="46" applyFont="1" applyAlignment="1">
      <alignment horizontal="center" vertical="top" wrapText="1"/>
    </xf>
    <xf numFmtId="0" fontId="44" fillId="0" borderId="0" xfId="46" applyFont="1" applyAlignment="1">
      <alignment horizontal="center" vertical="top" wrapText="1"/>
    </xf>
    <xf numFmtId="0" fontId="45" fillId="0" borderId="54" xfId="46" applyFont="1" applyBorder="1" applyAlignment="1">
      <alignment horizontal="center" wrapText="1"/>
    </xf>
    <xf numFmtId="0" fontId="51" fillId="0" borderId="0" xfId="46" applyAlignment="1">
      <alignment wrapText="1"/>
    </xf>
    <xf numFmtId="0" fontId="51" fillId="0" borderId="54" xfId="46" applyBorder="1" applyAlignment="1">
      <alignment wrapText="1"/>
    </xf>
    <xf numFmtId="0" fontId="45" fillId="0" borderId="0" xfId="46" applyFont="1" applyAlignment="1">
      <alignment horizontal="left" wrapText="1"/>
    </xf>
    <xf numFmtId="0" fontId="33" fillId="39" borderId="46" xfId="45" applyFont="1" applyFill="1" applyBorder="1" applyAlignment="1">
      <alignment horizontal="center" wrapText="1"/>
    </xf>
    <xf numFmtId="0" fontId="33" fillId="42" borderId="46" xfId="45" applyFont="1" applyFill="1" applyBorder="1" applyAlignment="1">
      <alignment horizontal="center" wrapText="1"/>
    </xf>
    <xf numFmtId="0" fontId="19" fillId="33" borderId="0" xfId="0" applyFont="1" applyFill="1" applyAlignment="1">
      <alignment horizontal="center" wrapText="1"/>
    </xf>
    <xf numFmtId="2" fontId="23" fillId="0" borderId="24" xfId="0" applyNumberFormat="1" applyFont="1" applyFill="1" applyBorder="1" applyAlignment="1" applyProtection="1">
      <alignment horizontal="center" wrapText="1"/>
    </xf>
    <xf numFmtId="2" fontId="23" fillId="0" borderId="0" xfId="0" applyNumberFormat="1" applyFont="1" applyFill="1" applyBorder="1" applyAlignment="1" applyProtection="1">
      <alignment horizontal="center" wrapText="1"/>
    </xf>
  </cellXfs>
  <cellStyles count="144">
    <cellStyle name="20% - Accent1" xfId="21" builtinId="30" customBuiltin="1"/>
    <cellStyle name="20% - Accent1 2" xfId="47"/>
    <cellStyle name="20% - Accent1 3" xfId="48"/>
    <cellStyle name="20% - Accent1 4" xfId="49"/>
    <cellStyle name="20% - Accent1 5" xfId="50"/>
    <cellStyle name="20% - Accent1 6" xfId="51"/>
    <cellStyle name="20% - Accent1 7" xfId="52"/>
    <cellStyle name="20% - Accent2" xfId="25" builtinId="34" customBuiltin="1"/>
    <cellStyle name="20% - Accent2 2" xfId="53"/>
    <cellStyle name="20% - Accent2 3" xfId="54"/>
    <cellStyle name="20% - Accent2 4" xfId="55"/>
    <cellStyle name="20% - Accent2 5" xfId="56"/>
    <cellStyle name="20% - Accent2 6" xfId="57"/>
    <cellStyle name="20% - Accent2 7" xfId="58"/>
    <cellStyle name="20% - Accent3" xfId="29" builtinId="38" customBuiltin="1"/>
    <cellStyle name="20% - Accent3 2" xfId="59"/>
    <cellStyle name="20% - Accent3 3" xfId="60"/>
    <cellStyle name="20% - Accent3 4" xfId="61"/>
    <cellStyle name="20% - Accent3 5" xfId="62"/>
    <cellStyle name="20% - Accent3 6" xfId="63"/>
    <cellStyle name="20% - Accent3 7" xfId="64"/>
    <cellStyle name="20% - Accent4" xfId="33" builtinId="42" customBuiltin="1"/>
    <cellStyle name="20% - Accent4 2" xfId="65"/>
    <cellStyle name="20% - Accent4 3" xfId="66"/>
    <cellStyle name="20% - Accent4 4" xfId="67"/>
    <cellStyle name="20% - Accent4 5" xfId="68"/>
    <cellStyle name="20% - Accent4 6" xfId="69"/>
    <cellStyle name="20% - Accent4 7" xfId="70"/>
    <cellStyle name="20% - Accent5" xfId="37" builtinId="46" customBuiltin="1"/>
    <cellStyle name="20% - Accent5 2" xfId="71"/>
    <cellStyle name="20% - Accent5 3" xfId="72"/>
    <cellStyle name="20% - Accent5 4" xfId="73"/>
    <cellStyle name="20% - Accent5 5" xfId="74"/>
    <cellStyle name="20% - Accent5 6" xfId="75"/>
    <cellStyle name="20% - Accent5 7" xfId="76"/>
    <cellStyle name="20% - Accent6" xfId="41" builtinId="50" customBuiltin="1"/>
    <cellStyle name="20% - Accent6 2" xfId="77"/>
    <cellStyle name="20% - Accent6 3" xfId="78"/>
    <cellStyle name="20% - Accent6 4" xfId="79"/>
    <cellStyle name="20% - Accent6 5" xfId="80"/>
    <cellStyle name="20% - Accent6 6" xfId="81"/>
    <cellStyle name="20% - Accent6 7" xfId="82"/>
    <cellStyle name="40% - Accent1" xfId="22" builtinId="31" customBuiltin="1"/>
    <cellStyle name="40% - Accent1 2" xfId="83"/>
    <cellStyle name="40% - Accent1 3" xfId="84"/>
    <cellStyle name="40% - Accent1 4" xfId="85"/>
    <cellStyle name="40% - Accent1 5" xfId="86"/>
    <cellStyle name="40% - Accent1 6" xfId="87"/>
    <cellStyle name="40% - Accent1 7" xfId="88"/>
    <cellStyle name="40% - Accent2" xfId="26" builtinId="35" customBuiltin="1"/>
    <cellStyle name="40% - Accent2 2" xfId="89"/>
    <cellStyle name="40% - Accent2 3" xfId="90"/>
    <cellStyle name="40% - Accent2 4" xfId="91"/>
    <cellStyle name="40% - Accent2 5" xfId="92"/>
    <cellStyle name="40% - Accent2 6" xfId="93"/>
    <cellStyle name="40% - Accent2 7" xfId="94"/>
    <cellStyle name="40% - Accent3" xfId="30" builtinId="39" customBuiltin="1"/>
    <cellStyle name="40% - Accent3 2" xfId="95"/>
    <cellStyle name="40% - Accent3 3" xfId="96"/>
    <cellStyle name="40% - Accent3 4" xfId="97"/>
    <cellStyle name="40% - Accent3 5" xfId="98"/>
    <cellStyle name="40% - Accent3 6" xfId="99"/>
    <cellStyle name="40% - Accent3 7" xfId="100"/>
    <cellStyle name="40% - Accent4" xfId="34" builtinId="43" customBuiltin="1"/>
    <cellStyle name="40% - Accent4 2" xfId="101"/>
    <cellStyle name="40% - Accent4 3" xfId="102"/>
    <cellStyle name="40% - Accent4 4" xfId="103"/>
    <cellStyle name="40% - Accent4 5" xfId="104"/>
    <cellStyle name="40% - Accent4 6" xfId="105"/>
    <cellStyle name="40% - Accent4 7" xfId="106"/>
    <cellStyle name="40% - Accent5" xfId="38" builtinId="47" customBuiltin="1"/>
    <cellStyle name="40% - Accent5 2" xfId="107"/>
    <cellStyle name="40% - Accent5 3" xfId="108"/>
    <cellStyle name="40% - Accent5 4" xfId="109"/>
    <cellStyle name="40% - Accent5 5" xfId="110"/>
    <cellStyle name="40% - Accent5 6" xfId="111"/>
    <cellStyle name="40% - Accent5 7" xfId="112"/>
    <cellStyle name="40% - Accent6" xfId="42" builtinId="51" customBuiltin="1"/>
    <cellStyle name="40% - Accent6 2" xfId="113"/>
    <cellStyle name="40% - Accent6 3" xfId="114"/>
    <cellStyle name="40% - Accent6 4" xfId="115"/>
    <cellStyle name="40% - Accent6 5" xfId="116"/>
    <cellStyle name="40% - Accent6 6" xfId="117"/>
    <cellStyle name="40% - Accent6 7" xfId="118"/>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er" xfId="119"/>
    <cellStyle name="Heading 1" xfId="4" builtinId="16" customBuiltin="1"/>
    <cellStyle name="Heading 2" xfId="5" builtinId="17" customBuiltin="1"/>
    <cellStyle name="Heading 3" xfId="6" builtinId="18" customBuiltin="1"/>
    <cellStyle name="Heading 4" xfId="7" builtinId="19" customBuiltin="1"/>
    <cellStyle name="Hyperlink" xfId="44" builtinId="8"/>
    <cellStyle name="Input" xfId="11" builtinId="20" customBuiltin="1"/>
    <cellStyle name="Linked Cell" xfId="14" builtinId="24" customBuiltin="1"/>
    <cellStyle name="Neutral" xfId="10" builtinId="28" customBuiltin="1"/>
    <cellStyle name="Normal" xfId="0" builtinId="0"/>
    <cellStyle name="Normal 10" xfId="120"/>
    <cellStyle name="Normal 13" xfId="121"/>
    <cellStyle name="Normal 2" xfId="46"/>
    <cellStyle name="Normal 3" xfId="122"/>
    <cellStyle name="Normal 4" xfId="123"/>
    <cellStyle name="Normal 5" xfId="124"/>
    <cellStyle name="Normal 6" xfId="125"/>
    <cellStyle name="Normal 7" xfId="126"/>
    <cellStyle name="Normal 8" xfId="127"/>
    <cellStyle name="Normal 9" xfId="128"/>
    <cellStyle name="Normale 2" xfId="45"/>
    <cellStyle name="Normale 3" xfId="129"/>
    <cellStyle name="Note" xfId="17" builtinId="10" customBuiltin="1"/>
    <cellStyle name="Note 10" xfId="130"/>
    <cellStyle name="Note 11" xfId="131"/>
    <cellStyle name="Note 12" xfId="132"/>
    <cellStyle name="Note 13" xfId="133"/>
    <cellStyle name="Note 14" xfId="134"/>
    <cellStyle name="Note 15" xfId="135"/>
    <cellStyle name="Note 2" xfId="136"/>
    <cellStyle name="Note 3" xfId="137"/>
    <cellStyle name="Note 4" xfId="138"/>
    <cellStyle name="Note 5" xfId="139"/>
    <cellStyle name="Note 6" xfId="140"/>
    <cellStyle name="Note 7" xfId="141"/>
    <cellStyle name="Note 8" xfId="142"/>
    <cellStyle name="Note 9" xfId="143"/>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'United States'!$M$1:$T$1</c:f>
          <c:strCache>
            <c:ptCount val="1"/>
            <c:pt idx="0">
              <c:v>Gross Government debt, Shares of Total, the United States</c:v>
            </c:pt>
          </c:strCache>
        </c:strRef>
      </c:tx>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'United States'!$O$3</c:f>
              <c:strCache>
                <c:ptCount val="1"/>
                <c:pt idx="0">
                  <c:v>Central Bank (b.1)</c:v>
                </c:pt>
              </c:strCache>
            </c:strRef>
          </c:tx>
          <c:spPr>
            <a:ln w="38100">
              <a:solidFill>
                <a:srgbClr val="800000"/>
              </a:solidFill>
              <a:prstDash val="solid"/>
            </a:ln>
          </c:spPr>
          <c:marker>
            <c:symbol val="none"/>
          </c:marker>
          <c:cat>
            <c:numRef>
              <c:f>'United States'!$A$5:$A$13</c:f>
              <c:numCache>
                <c:formatCode>General</c:formatCode>
                <c:ptCount val="9"/>
                <c:pt idx="0">
                  <c:v>2003</c:v>
                </c:pt>
                <c:pt idx="1">
                  <c:v>2004</c:v>
                </c:pt>
                <c:pt idx="2">
                  <c:v>2005</c:v>
                </c:pt>
                <c:pt idx="3">
                  <c:v>2006</c:v>
                </c:pt>
                <c:pt idx="4">
                  <c:v>2007</c:v>
                </c:pt>
                <c:pt idx="5">
                  <c:v>2008</c:v>
                </c:pt>
                <c:pt idx="6">
                  <c:v>2009</c:v>
                </c:pt>
                <c:pt idx="7">
                  <c:v>2010</c:v>
                </c:pt>
                <c:pt idx="8">
                  <c:v>2011</c:v>
                </c:pt>
              </c:numCache>
            </c:numRef>
          </c:cat>
          <c:val>
            <c:numRef>
              <c:f>'United States'!$O$5:$O$13</c:f>
              <c:numCache>
                <c:formatCode>0%</c:formatCode>
                <c:ptCount val="9"/>
                <c:pt idx="0">
                  <c:v>0.1025740211488997</c:v>
                </c:pt>
                <c:pt idx="1">
                  <c:v>9.7971354098101676E-2</c:v>
                </c:pt>
                <c:pt idx="2">
                  <c:v>9.5337747695923042E-2</c:v>
                </c:pt>
                <c:pt idx="3">
                  <c:v>8.6934863251998812E-2</c:v>
                </c:pt>
                <c:pt idx="4">
                  <c:v>5.1566874702032674E-2</c:v>
                </c:pt>
                <c:pt idx="5">
                  <c:v>7.2578902606566423E-2</c:v>
                </c:pt>
                <c:pt idx="6">
                  <c:v>8.2533424305927847E-2</c:v>
                </c:pt>
                <c:pt idx="7">
                  <c:v>0.11922054587456862</c:v>
                </c:pt>
                <c:pt idx="8">
                  <c:v>0.11145087353959325</c:v>
                </c:pt>
              </c:numCache>
            </c:numRef>
          </c:val>
          <c:smooth val="0"/>
        </c:ser>
        <c:ser>
          <c:idx val="2"/>
          <c:order val="1"/>
          <c:tx>
            <c:strRef>
              <c:f>'United States'!$Q$4</c:f>
              <c:strCache>
                <c:ptCount val="1"/>
                <c:pt idx="0">
                  <c:v>Resident Banks (b.2.1)</c:v>
                </c:pt>
              </c:strCache>
            </c:strRef>
          </c:tx>
          <c:marker>
            <c:symbol val="none"/>
          </c:marker>
          <c:cat>
            <c:numRef>
              <c:f>'United States'!$A$5:$A$13</c:f>
              <c:numCache>
                <c:formatCode>General</c:formatCode>
                <c:ptCount val="9"/>
                <c:pt idx="0">
                  <c:v>2003</c:v>
                </c:pt>
                <c:pt idx="1">
                  <c:v>2004</c:v>
                </c:pt>
                <c:pt idx="2">
                  <c:v>2005</c:v>
                </c:pt>
                <c:pt idx="3">
                  <c:v>2006</c:v>
                </c:pt>
                <c:pt idx="4">
                  <c:v>2007</c:v>
                </c:pt>
                <c:pt idx="5">
                  <c:v>2008</c:v>
                </c:pt>
                <c:pt idx="6">
                  <c:v>2009</c:v>
                </c:pt>
                <c:pt idx="7">
                  <c:v>2010</c:v>
                </c:pt>
                <c:pt idx="8">
                  <c:v>2011</c:v>
                </c:pt>
              </c:numCache>
            </c:numRef>
          </c:cat>
          <c:val>
            <c:numRef>
              <c:f>'United States'!$Q$5:$Q$13</c:f>
              <c:numCache>
                <c:formatCode>0%</c:formatCode>
                <c:ptCount val="9"/>
                <c:pt idx="0">
                  <c:v>2.1877679336953417E-2</c:v>
                </c:pt>
                <c:pt idx="1">
                  <c:v>1.6455596219162212E-2</c:v>
                </c:pt>
                <c:pt idx="2">
                  <c:v>1.4332399055114256E-2</c:v>
                </c:pt>
                <c:pt idx="3">
                  <c:v>1.3225501716550309E-2</c:v>
                </c:pt>
                <c:pt idx="4">
                  <c:v>1.4064057556451265E-2</c:v>
                </c:pt>
                <c:pt idx="5">
                  <c:v>9.8131758240731226E-3</c:v>
                </c:pt>
                <c:pt idx="6">
                  <c:v>1.6440047435709992E-2</c:v>
                </c:pt>
                <c:pt idx="7">
                  <c:v>2.2751903716168038E-2</c:v>
                </c:pt>
                <c:pt idx="8">
                  <c:v>1.9857475118996108E-2</c:v>
                </c:pt>
              </c:numCache>
            </c:numRef>
          </c:val>
          <c:smooth val="0"/>
        </c:ser>
        <c:ser>
          <c:idx val="0"/>
          <c:order val="2"/>
          <c:tx>
            <c:strRef>
              <c:f>'United States'!$R$4</c:f>
              <c:strCache>
                <c:ptCount val="1"/>
                <c:pt idx="0">
                  <c:v>Other financial institutions (b.2.2)</c:v>
                </c:pt>
              </c:strCache>
            </c:strRef>
          </c:tx>
          <c:spPr>
            <a:ln w="38100">
              <a:solidFill>
                <a:srgbClr val="4472C4"/>
              </a:solidFill>
              <a:prstDash val="solid"/>
            </a:ln>
          </c:spPr>
          <c:marker>
            <c:symbol val="none"/>
          </c:marker>
          <c:cat>
            <c:numRef>
              <c:f>'United States'!$A$5:$A$13</c:f>
              <c:numCache>
                <c:formatCode>General</c:formatCode>
                <c:ptCount val="9"/>
                <c:pt idx="0">
                  <c:v>2003</c:v>
                </c:pt>
                <c:pt idx="1">
                  <c:v>2004</c:v>
                </c:pt>
                <c:pt idx="2">
                  <c:v>2005</c:v>
                </c:pt>
                <c:pt idx="3">
                  <c:v>2006</c:v>
                </c:pt>
                <c:pt idx="4">
                  <c:v>2007</c:v>
                </c:pt>
                <c:pt idx="5">
                  <c:v>2008</c:v>
                </c:pt>
                <c:pt idx="6">
                  <c:v>2009</c:v>
                </c:pt>
                <c:pt idx="7">
                  <c:v>2010</c:v>
                </c:pt>
                <c:pt idx="8">
                  <c:v>2011</c:v>
                </c:pt>
              </c:numCache>
            </c:numRef>
          </c:cat>
          <c:val>
            <c:numRef>
              <c:f>'United States'!$R$5:$R$13</c:f>
              <c:numCache>
                <c:formatCode>0%</c:formatCode>
                <c:ptCount val="9"/>
                <c:pt idx="0">
                  <c:v>8.4252643612460709E-2</c:v>
                </c:pt>
                <c:pt idx="1">
                  <c:v>8.1132671598957373E-2</c:v>
                </c:pt>
                <c:pt idx="2">
                  <c:v>7.8148905180960307E-2</c:v>
                </c:pt>
                <c:pt idx="3">
                  <c:v>7.5551254579387564E-2</c:v>
                </c:pt>
                <c:pt idx="4">
                  <c:v>8.2564035886100631E-2</c:v>
                </c:pt>
                <c:pt idx="5">
                  <c:v>0.11565528649800466</c:v>
                </c:pt>
                <c:pt idx="6">
                  <c:v>0.10712023003070324</c:v>
                </c:pt>
                <c:pt idx="7">
                  <c:v>0.10033368508113966</c:v>
                </c:pt>
                <c:pt idx="8">
                  <c:v>0.1042432929467763</c:v>
                </c:pt>
              </c:numCache>
            </c:numRef>
          </c:val>
          <c:smooth val="0"/>
        </c:ser>
        <c:ser>
          <c:idx val="3"/>
          <c:order val="3"/>
          <c:tx>
            <c:strRef>
              <c:f>'United States'!$S$3:$S$4</c:f>
              <c:strCache>
                <c:ptCount val="1"/>
                <c:pt idx="0">
                  <c:v>Other Domestic sectors (b.3)</c:v>
                </c:pt>
              </c:strCache>
            </c:strRef>
          </c:tx>
          <c:marker>
            <c:symbol val="none"/>
          </c:marker>
          <c:val>
            <c:numRef>
              <c:f>'United States'!$S$5:$S$13</c:f>
              <c:numCache>
                <c:formatCode>0%</c:formatCode>
                <c:ptCount val="9"/>
                <c:pt idx="0">
                  <c:v>5.6501857673621037E-2</c:v>
                </c:pt>
                <c:pt idx="1">
                  <c:v>4.6786551170322002E-2</c:v>
                </c:pt>
                <c:pt idx="2">
                  <c:v>4.2470900701320639E-2</c:v>
                </c:pt>
                <c:pt idx="3">
                  <c:v>3.8950715421303655E-2</c:v>
                </c:pt>
                <c:pt idx="4">
                  <c:v>2.4324968577991588E-2</c:v>
                </c:pt>
                <c:pt idx="5">
                  <c:v>5.6692118617931012E-2</c:v>
                </c:pt>
                <c:pt idx="6">
                  <c:v>7.4337605796253883E-2</c:v>
                </c:pt>
                <c:pt idx="7">
                  <c:v>9.2326669138408007E-2</c:v>
                </c:pt>
                <c:pt idx="8">
                  <c:v>5.7652260926006053E-2</c:v>
                </c:pt>
              </c:numCache>
            </c:numRef>
          </c:val>
          <c:smooth val="0"/>
        </c:ser>
        <c:dLbls>
          <c:showLegendKey val="0"/>
          <c:showVal val="0"/>
          <c:showCatName val="0"/>
          <c:showSerName val="0"/>
          <c:showPercent val="0"/>
          <c:showBubbleSize val="0"/>
        </c:dLbls>
        <c:marker val="1"/>
        <c:smooth val="0"/>
        <c:axId val="178623232"/>
        <c:axId val="178625152"/>
      </c:lineChart>
      <c:catAx>
        <c:axId val="178623232"/>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78625152"/>
        <c:crosses val="autoZero"/>
        <c:auto val="1"/>
        <c:lblAlgn val="ctr"/>
        <c:lblOffset val="100"/>
        <c:noMultiLvlLbl val="0"/>
      </c:catAx>
      <c:valAx>
        <c:axId val="178625152"/>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78623232"/>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31312404131301769"/>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Ireland!$M$1</c:f>
          <c:strCache>
            <c:ptCount val="1"/>
            <c:pt idx="0">
              <c:v>Gross Government debt, Shares of Total, Ireland</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Ireland!$M$2</c:f>
              <c:strCache>
                <c:ptCount val="1"/>
                <c:pt idx="0">
                  <c:v>General Government (a)</c:v>
                </c:pt>
              </c:strCache>
            </c:strRef>
          </c:tx>
          <c:spPr>
            <a:ln>
              <a:solidFill>
                <a:sysClr val="window" lastClr="FFFFFF">
                  <a:lumMod val="65000"/>
                </a:sysClr>
              </a:solidFill>
            </a:ln>
          </c:spPr>
          <c:marker>
            <c:symbol val="none"/>
          </c:marker>
          <c:cat>
            <c:numRef>
              <c:f>Ireland!$A$5:$A$16</c:f>
              <c:numCache>
                <c:formatCode>General</c:formatCode>
                <c:ptCount val="12"/>
                <c:pt idx="0">
                  <c:v>2001</c:v>
                </c:pt>
                <c:pt idx="1">
                  <c:v>2002</c:v>
                </c:pt>
                <c:pt idx="2">
                  <c:v>2003</c:v>
                </c:pt>
                <c:pt idx="3">
                  <c:v>2004</c:v>
                </c:pt>
                <c:pt idx="4">
                  <c:v>2005</c:v>
                </c:pt>
                <c:pt idx="5">
                  <c:v>2006</c:v>
                </c:pt>
                <c:pt idx="6">
                  <c:v>2007</c:v>
                </c:pt>
                <c:pt idx="7">
                  <c:v>2008</c:v>
                </c:pt>
                <c:pt idx="8">
                  <c:v>2009</c:v>
                </c:pt>
                <c:pt idx="9">
                  <c:v>2010</c:v>
                </c:pt>
                <c:pt idx="10">
                  <c:v>2011</c:v>
                </c:pt>
                <c:pt idx="11">
                  <c:v>2012</c:v>
                </c:pt>
              </c:numCache>
            </c:numRef>
          </c:cat>
          <c:val>
            <c:numRef>
              <c:f>Ireland!$M$5:$M$16</c:f>
              <c:numCache>
                <c:formatCode>0%</c:formatCode>
                <c:ptCount val="12"/>
                <c:pt idx="0">
                  <c:v>7.3349633251833741E-3</c:v>
                </c:pt>
                <c:pt idx="1">
                  <c:v>3.4493571652555659E-3</c:v>
                </c:pt>
                <c:pt idx="2">
                  <c:v>2.915037326697476E-3</c:v>
                </c:pt>
                <c:pt idx="3">
                  <c:v>2.6231605886116445E-3</c:v>
                </c:pt>
                <c:pt idx="4">
                  <c:v>2.5869502730669733E-3</c:v>
                </c:pt>
                <c:pt idx="5">
                  <c:v>2.1481932732694219E-3</c:v>
                </c:pt>
                <c:pt idx="6">
                  <c:v>2.9716722116347426E-3</c:v>
                </c:pt>
                <c:pt idx="7">
                  <c:v>4.3035912006183803E-3</c:v>
                </c:pt>
                <c:pt idx="8">
                  <c:v>4.1282332451783527E-3</c:v>
                </c:pt>
                <c:pt idx="9">
                  <c:v>8.0257534550702107E-3</c:v>
                </c:pt>
                <c:pt idx="10">
                  <c:v>9.2008720316931955E-3</c:v>
                </c:pt>
                <c:pt idx="11">
                  <c:v>2.0168123068744392E-2</c:v>
                </c:pt>
              </c:numCache>
            </c:numRef>
          </c:val>
          <c:smooth val="0"/>
        </c:ser>
        <c:ser>
          <c:idx val="0"/>
          <c:order val="1"/>
          <c:tx>
            <c:strRef>
              <c:f>Ireland!$N$2</c:f>
              <c:strCache>
                <c:ptCount val="1"/>
                <c:pt idx="0">
                  <c:v>Total economy (b)</c:v>
                </c:pt>
              </c:strCache>
            </c:strRef>
          </c:tx>
          <c:marker>
            <c:symbol val="none"/>
          </c:marker>
          <c:cat>
            <c:numRef>
              <c:f>Ireland!$A$5:$A$16</c:f>
              <c:numCache>
                <c:formatCode>General</c:formatCode>
                <c:ptCount val="12"/>
                <c:pt idx="0">
                  <c:v>2001</c:v>
                </c:pt>
                <c:pt idx="1">
                  <c:v>2002</c:v>
                </c:pt>
                <c:pt idx="2">
                  <c:v>2003</c:v>
                </c:pt>
                <c:pt idx="3">
                  <c:v>2004</c:v>
                </c:pt>
                <c:pt idx="4">
                  <c:v>2005</c:v>
                </c:pt>
                <c:pt idx="5">
                  <c:v>2006</c:v>
                </c:pt>
                <c:pt idx="6">
                  <c:v>2007</c:v>
                </c:pt>
                <c:pt idx="7">
                  <c:v>2008</c:v>
                </c:pt>
                <c:pt idx="8">
                  <c:v>2009</c:v>
                </c:pt>
                <c:pt idx="9">
                  <c:v>2010</c:v>
                </c:pt>
                <c:pt idx="10">
                  <c:v>2011</c:v>
                </c:pt>
                <c:pt idx="11">
                  <c:v>2012</c:v>
                </c:pt>
              </c:numCache>
            </c:numRef>
          </c:cat>
          <c:val>
            <c:numRef>
              <c:f>Ireland!$N$5:$N$16</c:f>
              <c:numCache>
                <c:formatCode>0%</c:formatCode>
                <c:ptCount val="12"/>
                <c:pt idx="0">
                  <c:v>0.45833333333333331</c:v>
                </c:pt>
                <c:pt idx="1">
                  <c:v>0.33947050127671013</c:v>
                </c:pt>
                <c:pt idx="2">
                  <c:v>0.26799573409171706</c:v>
                </c:pt>
                <c:pt idx="3">
                  <c:v>0.20510953294945619</c:v>
                </c:pt>
                <c:pt idx="4">
                  <c:v>0.15457998786369007</c:v>
                </c:pt>
                <c:pt idx="5">
                  <c:v>0.14433223251787489</c:v>
                </c:pt>
                <c:pt idx="6">
                  <c:v>5.9052908685681062E-2</c:v>
                </c:pt>
                <c:pt idx="7">
                  <c:v>0.14810811233208682</c:v>
                </c:pt>
                <c:pt idx="8">
                  <c:v>0.15531637675288654</c:v>
                </c:pt>
                <c:pt idx="9">
                  <c:v>0.17362627892545929</c:v>
                </c:pt>
                <c:pt idx="10">
                  <c:v>0.22506470247778901</c:v>
                </c:pt>
                <c:pt idx="11">
                  <c:v>0.2627725908451562</c:v>
                </c:pt>
              </c:numCache>
            </c:numRef>
          </c:val>
          <c:smooth val="0"/>
        </c:ser>
        <c:ser>
          <c:idx val="2"/>
          <c:order val="2"/>
          <c:tx>
            <c:strRef>
              <c:f>Ireland!$T$2</c:f>
              <c:strCache>
                <c:ptCount val="1"/>
                <c:pt idx="0">
                  <c:v>Rest of the world (c)</c:v>
                </c:pt>
              </c:strCache>
            </c:strRef>
          </c:tx>
          <c:spPr>
            <a:ln>
              <a:solidFill>
                <a:srgbClr val="ED7D31"/>
              </a:solidFill>
            </a:ln>
          </c:spPr>
          <c:marker>
            <c:symbol val="none"/>
          </c:marker>
          <c:cat>
            <c:numRef>
              <c:f>Ireland!$A$5:$A$16</c:f>
              <c:numCache>
                <c:formatCode>General</c:formatCode>
                <c:ptCount val="12"/>
                <c:pt idx="0">
                  <c:v>2001</c:v>
                </c:pt>
                <c:pt idx="1">
                  <c:v>2002</c:v>
                </c:pt>
                <c:pt idx="2">
                  <c:v>2003</c:v>
                </c:pt>
                <c:pt idx="3">
                  <c:v>2004</c:v>
                </c:pt>
                <c:pt idx="4">
                  <c:v>2005</c:v>
                </c:pt>
                <c:pt idx="5">
                  <c:v>2006</c:v>
                </c:pt>
                <c:pt idx="6">
                  <c:v>2007</c:v>
                </c:pt>
                <c:pt idx="7">
                  <c:v>2008</c:v>
                </c:pt>
                <c:pt idx="8">
                  <c:v>2009</c:v>
                </c:pt>
                <c:pt idx="9">
                  <c:v>2010</c:v>
                </c:pt>
                <c:pt idx="10">
                  <c:v>2011</c:v>
                </c:pt>
                <c:pt idx="11">
                  <c:v>2012</c:v>
                </c:pt>
              </c:numCache>
            </c:numRef>
          </c:cat>
          <c:val>
            <c:numRef>
              <c:f>Ireland!$T$5:$T$16</c:f>
              <c:numCache>
                <c:formatCode>0%</c:formatCode>
                <c:ptCount val="12"/>
                <c:pt idx="0">
                  <c:v>0.53433170334148328</c:v>
                </c:pt>
                <c:pt idx="1">
                  <c:v>0.65708014155803429</c:v>
                </c:pt>
                <c:pt idx="2">
                  <c:v>0.72908922858158542</c:v>
                </c:pt>
                <c:pt idx="3">
                  <c:v>0.79226730646193211</c:v>
                </c:pt>
                <c:pt idx="4">
                  <c:v>0.84283306186324292</c:v>
                </c:pt>
                <c:pt idx="5">
                  <c:v>0.8535195742088556</c:v>
                </c:pt>
                <c:pt idx="6">
                  <c:v>0.93797541910268412</c:v>
                </c:pt>
                <c:pt idx="7">
                  <c:v>0.84758829646729483</c:v>
                </c:pt>
                <c:pt idx="8">
                  <c:v>0.84055539000193513</c:v>
                </c:pt>
                <c:pt idx="9">
                  <c:v>0.81834796761947048</c:v>
                </c:pt>
                <c:pt idx="10">
                  <c:v>0.76573442549051784</c:v>
                </c:pt>
                <c:pt idx="11">
                  <c:v>0.71705928608609937</c:v>
                </c:pt>
              </c:numCache>
            </c:numRef>
          </c:val>
          <c:smooth val="0"/>
        </c:ser>
        <c:dLbls>
          <c:showLegendKey val="0"/>
          <c:showVal val="0"/>
          <c:showCatName val="0"/>
          <c:showSerName val="0"/>
          <c:showPercent val="0"/>
          <c:showBubbleSize val="0"/>
        </c:dLbls>
        <c:marker val="1"/>
        <c:smooth val="0"/>
        <c:axId val="190230528"/>
        <c:axId val="190232448"/>
      </c:lineChart>
      <c:catAx>
        <c:axId val="190230528"/>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0232448"/>
        <c:crosses val="autoZero"/>
        <c:auto val="1"/>
        <c:lblAlgn val="ctr"/>
        <c:lblOffset val="100"/>
        <c:noMultiLvlLbl val="0"/>
      </c:catAx>
      <c:valAx>
        <c:axId val="190232448"/>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0230528"/>
        <c:crosses val="autoZero"/>
        <c:crossBetween val="between"/>
      </c:valAx>
      <c:spPr>
        <a:solidFill>
          <a:srgbClr val="FFFFFF"/>
        </a:solidFill>
        <a:ln w="25400">
          <a:noFill/>
        </a:ln>
      </c:spPr>
    </c:plotArea>
    <c:legend>
      <c:legendPos val="l"/>
      <c:layout>
        <c:manualLayout>
          <c:xMode val="edge"/>
          <c:yMode val="edge"/>
          <c:x val="0.85103830003169545"/>
          <c:y val="0.13504939187962889"/>
          <c:w val="0.14896169996830458"/>
          <c:h val="0.3885364173228346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Italy!$L$1</c:f>
          <c:strCache>
            <c:ptCount val="1"/>
            <c:pt idx="0">
              <c:v>Gross Government debt, Shares of Total, Italy</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Italy!$N$3</c:f>
              <c:strCache>
                <c:ptCount val="1"/>
                <c:pt idx="0">
                  <c:v>Central Bank (b.1)</c:v>
                </c:pt>
              </c:strCache>
            </c:strRef>
          </c:tx>
          <c:spPr>
            <a:ln w="38100">
              <a:solidFill>
                <a:srgbClr val="800000"/>
              </a:solidFill>
              <a:prstDash val="solid"/>
            </a:ln>
          </c:spPr>
          <c:marker>
            <c:symbol val="none"/>
          </c:marker>
          <c:cat>
            <c:numRef>
              <c:f>Italy!$A$5:$A$27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Italy!$N$5:$N$27</c:f>
              <c:numCache>
                <c:formatCode>0%</c:formatCode>
                <c:ptCount val="23"/>
                <c:pt idx="0">
                  <c:v>0.10416876752112619</c:v>
                </c:pt>
                <c:pt idx="1">
                  <c:v>9.4018023875683643E-2</c:v>
                </c:pt>
                <c:pt idx="2">
                  <c:v>9.842404312016885E-2</c:v>
                </c:pt>
                <c:pt idx="3">
                  <c:v>9.2561918203779792E-2</c:v>
                </c:pt>
                <c:pt idx="4">
                  <c:v>9.5554368017914851E-2</c:v>
                </c:pt>
                <c:pt idx="5">
                  <c:v>8.8998833840414307E-2</c:v>
                </c:pt>
                <c:pt idx="6">
                  <c:v>7.0744920197987782E-2</c:v>
                </c:pt>
                <c:pt idx="7">
                  <c:v>6.2841103150456379E-2</c:v>
                </c:pt>
                <c:pt idx="8">
                  <c:v>4.9435835178176103E-2</c:v>
                </c:pt>
                <c:pt idx="9">
                  <c:v>4.5136881011126923E-2</c:v>
                </c:pt>
                <c:pt idx="10">
                  <c:v>4.681158660364497E-2</c:v>
                </c:pt>
                <c:pt idx="11">
                  <c:v>4.6036980736694752E-2</c:v>
                </c:pt>
                <c:pt idx="12">
                  <c:v>2.9109598724241671E-2</c:v>
                </c:pt>
                <c:pt idx="13">
                  <c:v>3.4532244038789128E-2</c:v>
                </c:pt>
                <c:pt idx="14">
                  <c:v>3.6472150330730847E-2</c:v>
                </c:pt>
                <c:pt idx="15">
                  <c:v>3.8102027832335607E-2</c:v>
                </c:pt>
                <c:pt idx="16">
                  <c:v>3.8891570738952844E-2</c:v>
                </c:pt>
                <c:pt idx="17">
                  <c:v>3.6996521521705558E-2</c:v>
                </c:pt>
                <c:pt idx="18">
                  <c:v>3.4255726925063512E-2</c:v>
                </c:pt>
                <c:pt idx="19">
                  <c:v>3.4004891114475369E-2</c:v>
                </c:pt>
                <c:pt idx="20">
                  <c:v>3.514069018834224E-2</c:v>
                </c:pt>
                <c:pt idx="21">
                  <c:v>4.624887473739564E-2</c:v>
                </c:pt>
                <c:pt idx="22">
                  <c:v>4.7987516960381837E-2</c:v>
                </c:pt>
              </c:numCache>
            </c:numRef>
          </c:val>
          <c:smooth val="0"/>
        </c:ser>
        <c:ser>
          <c:idx val="2"/>
          <c:order val="1"/>
          <c:tx>
            <c:strRef>
              <c:f>Italy!$P$4</c:f>
              <c:strCache>
                <c:ptCount val="1"/>
                <c:pt idx="0">
                  <c:v>Resident Banks (b.2.1)</c:v>
                </c:pt>
              </c:strCache>
            </c:strRef>
          </c:tx>
          <c:marker>
            <c:symbol val="none"/>
          </c:marker>
          <c:cat>
            <c:numRef>
              <c:f>Italy!$A$5:$A$27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Italy!$P$5:$P$27</c:f>
              <c:numCache>
                <c:formatCode>0%</c:formatCode>
                <c:ptCount val="23"/>
                <c:pt idx="0">
                  <c:v>0.16544553000596401</c:v>
                </c:pt>
                <c:pt idx="1">
                  <c:v>0.19559655291137684</c:v>
                </c:pt>
                <c:pt idx="2">
                  <c:v>0.21339899725310751</c:v>
                </c:pt>
                <c:pt idx="3">
                  <c:v>0.20961572340671111</c:v>
                </c:pt>
                <c:pt idx="4">
                  <c:v>0.21218449972553338</c:v>
                </c:pt>
                <c:pt idx="5">
                  <c:v>0.18969810737619161</c:v>
                </c:pt>
                <c:pt idx="6">
                  <c:v>0.18958322324226601</c:v>
                </c:pt>
                <c:pt idx="7">
                  <c:v>0.17136284228089116</c:v>
                </c:pt>
                <c:pt idx="8">
                  <c:v>0.16576183985419274</c:v>
                </c:pt>
                <c:pt idx="9">
                  <c:v>0.17384082182558167</c:v>
                </c:pt>
                <c:pt idx="10">
                  <c:v>0.14616888516018847</c:v>
                </c:pt>
                <c:pt idx="11">
                  <c:v>0.14024510687999725</c:v>
                </c:pt>
                <c:pt idx="12">
                  <c:v>0.13004068741658939</c:v>
                </c:pt>
                <c:pt idx="13">
                  <c:v>0.14928585993563176</c:v>
                </c:pt>
                <c:pt idx="14">
                  <c:v>0.13960323093406163</c:v>
                </c:pt>
                <c:pt idx="15">
                  <c:v>0.13963932314915742</c:v>
                </c:pt>
                <c:pt idx="16">
                  <c:v>0.22487622230474069</c:v>
                </c:pt>
                <c:pt idx="17">
                  <c:v>0.22968375018691611</c:v>
                </c:pt>
                <c:pt idx="18">
                  <c:v>0.23515906643192033</c:v>
                </c:pt>
                <c:pt idx="19">
                  <c:v>0.2478181383564674</c:v>
                </c:pt>
                <c:pt idx="20">
                  <c:v>0.26791837169934551</c:v>
                </c:pt>
                <c:pt idx="21">
                  <c:v>0.26606766415390337</c:v>
                </c:pt>
                <c:pt idx="22">
                  <c:v>0.30555297671146575</c:v>
                </c:pt>
              </c:numCache>
            </c:numRef>
          </c:val>
          <c:smooth val="0"/>
        </c:ser>
        <c:ser>
          <c:idx val="0"/>
          <c:order val="2"/>
          <c:tx>
            <c:strRef>
              <c:f>Italy!$Q$4</c:f>
              <c:strCache>
                <c:ptCount val="1"/>
                <c:pt idx="0">
                  <c:v>Other financial institutions (b.2.2)</c:v>
                </c:pt>
              </c:strCache>
            </c:strRef>
          </c:tx>
          <c:spPr>
            <a:ln w="38100">
              <a:solidFill>
                <a:srgbClr val="4472C4"/>
              </a:solidFill>
              <a:prstDash val="solid"/>
            </a:ln>
          </c:spPr>
          <c:marker>
            <c:symbol val="none"/>
          </c:marker>
          <c:cat>
            <c:numRef>
              <c:f>Italy!$A$5:$A$27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Italy!$Q$5:$Q$27</c:f>
              <c:numCache>
                <c:formatCode>0%</c:formatCode>
                <c:ptCount val="23"/>
                <c:pt idx="0">
                  <c:v>5.618285068903224E-2</c:v>
                </c:pt>
                <c:pt idx="1">
                  <c:v>5.8413125866347879E-2</c:v>
                </c:pt>
                <c:pt idx="2">
                  <c:v>5.9790807431319135E-2</c:v>
                </c:pt>
                <c:pt idx="3">
                  <c:v>6.277678667252555E-2</c:v>
                </c:pt>
                <c:pt idx="4">
                  <c:v>6.5558439575540112E-2</c:v>
                </c:pt>
                <c:pt idx="5">
                  <c:v>7.7673321629515915E-2</c:v>
                </c:pt>
                <c:pt idx="6">
                  <c:v>0.10334228473793522</c:v>
                </c:pt>
                <c:pt idx="7">
                  <c:v>0.14266915300814603</c:v>
                </c:pt>
                <c:pt idx="8">
                  <c:v>0.19335530585060964</c:v>
                </c:pt>
                <c:pt idx="9">
                  <c:v>0.20493359787294349</c:v>
                </c:pt>
                <c:pt idx="10">
                  <c:v>0.19035798020958958</c:v>
                </c:pt>
                <c:pt idx="11">
                  <c:v>0.17917321515986911</c:v>
                </c:pt>
                <c:pt idx="12">
                  <c:v>0.17426174534597028</c:v>
                </c:pt>
                <c:pt idx="13">
                  <c:v>0.20695101467940952</c:v>
                </c:pt>
                <c:pt idx="14">
                  <c:v>0.21599315059250884</c:v>
                </c:pt>
                <c:pt idx="15">
                  <c:v>0.21686699614080798</c:v>
                </c:pt>
                <c:pt idx="16">
                  <c:v>0.13464847134546354</c:v>
                </c:pt>
                <c:pt idx="17">
                  <c:v>0.12616347622304425</c:v>
                </c:pt>
                <c:pt idx="18">
                  <c:v>0.11513181615915379</c:v>
                </c:pt>
                <c:pt idx="19">
                  <c:v>0.13829907565848676</c:v>
                </c:pt>
                <c:pt idx="20">
                  <c:v>0.16031510336830038</c:v>
                </c:pt>
                <c:pt idx="21">
                  <c:v>0.15653831218623851</c:v>
                </c:pt>
                <c:pt idx="22">
                  <c:v>0.17801487697920768</c:v>
                </c:pt>
              </c:numCache>
            </c:numRef>
          </c:val>
          <c:smooth val="0"/>
        </c:ser>
        <c:dLbls>
          <c:showLegendKey val="0"/>
          <c:showVal val="0"/>
          <c:showCatName val="0"/>
          <c:showSerName val="0"/>
          <c:showPercent val="0"/>
          <c:showBubbleSize val="0"/>
        </c:dLbls>
        <c:marker val="1"/>
        <c:smooth val="0"/>
        <c:axId val="190626048"/>
        <c:axId val="190636416"/>
      </c:lineChart>
      <c:catAx>
        <c:axId val="190626048"/>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0636416"/>
        <c:crosses val="autoZero"/>
        <c:auto val="1"/>
        <c:lblAlgn val="ctr"/>
        <c:lblOffset val="100"/>
        <c:noMultiLvlLbl val="0"/>
      </c:catAx>
      <c:valAx>
        <c:axId val="190636416"/>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0626048"/>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4139018162952176"/>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Italy!$L$1</c:f>
          <c:strCache>
            <c:ptCount val="1"/>
            <c:pt idx="0">
              <c:v>Gross Government debt, Shares of Total, Italy</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Italy!$L$2</c:f>
              <c:strCache>
                <c:ptCount val="1"/>
                <c:pt idx="0">
                  <c:v>General Government (a)</c:v>
                </c:pt>
              </c:strCache>
            </c:strRef>
          </c:tx>
          <c:spPr>
            <a:ln>
              <a:solidFill>
                <a:srgbClr val="A5A5A5"/>
              </a:solidFill>
            </a:ln>
          </c:spPr>
          <c:marker>
            <c:symbol val="none"/>
          </c:marker>
          <c:cat>
            <c:numRef>
              <c:f>Italy!$A$5:$A$27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Italy!$L$5:$L$27</c:f>
              <c:numCache>
                <c:formatCode>0%</c:formatCode>
                <c:ptCount val="23"/>
                <c:pt idx="0">
                  <c:v>3.7907577770030627E-2</c:v>
                </c:pt>
                <c:pt idx="1">
                  <c:v>3.3644055973592629E-2</c:v>
                </c:pt>
                <c:pt idx="2">
                  <c:v>3.0868047676658027E-2</c:v>
                </c:pt>
                <c:pt idx="3">
                  <c:v>2.8308935944451306E-2</c:v>
                </c:pt>
                <c:pt idx="4">
                  <c:v>2.8083750486223958E-2</c:v>
                </c:pt>
                <c:pt idx="5">
                  <c:v>2.7646679822905872E-2</c:v>
                </c:pt>
                <c:pt idx="6">
                  <c:v>2.83890834498297E-2</c:v>
                </c:pt>
                <c:pt idx="7">
                  <c:v>2.7292177838845813E-2</c:v>
                </c:pt>
                <c:pt idx="8">
                  <c:v>2.5507732815017899E-2</c:v>
                </c:pt>
                <c:pt idx="9">
                  <c:v>2.5373918025648996E-2</c:v>
                </c:pt>
                <c:pt idx="10">
                  <c:v>2.5370227492340768E-2</c:v>
                </c:pt>
                <c:pt idx="11">
                  <c:v>2.6508157347051531E-2</c:v>
                </c:pt>
                <c:pt idx="12">
                  <c:v>3.0461133479608226E-2</c:v>
                </c:pt>
                <c:pt idx="13">
                  <c:v>2.0832442833408429E-2</c:v>
                </c:pt>
                <c:pt idx="14">
                  <c:v>2.1971134254324058E-2</c:v>
                </c:pt>
                <c:pt idx="15">
                  <c:v>2.1146593217181559E-2</c:v>
                </c:pt>
                <c:pt idx="16">
                  <c:v>1.7340017328877338E-2</c:v>
                </c:pt>
                <c:pt idx="17">
                  <c:v>1.6315019230910655E-2</c:v>
                </c:pt>
                <c:pt idx="18">
                  <c:v>2.0326311463347856E-2</c:v>
                </c:pt>
                <c:pt idx="19">
                  <c:v>1.4168518897209145E-2</c:v>
                </c:pt>
                <c:pt idx="20">
                  <c:v>1.2967756554656573E-2</c:v>
                </c:pt>
                <c:pt idx="21">
                  <c:v>1.3640173464950493E-2</c:v>
                </c:pt>
                <c:pt idx="22">
                  <c:v>1.232268240384897E-2</c:v>
                </c:pt>
              </c:numCache>
            </c:numRef>
          </c:val>
          <c:smooth val="0"/>
        </c:ser>
        <c:ser>
          <c:idx val="1"/>
          <c:order val="1"/>
          <c:tx>
            <c:strRef>
              <c:f>Italy!$M$2</c:f>
              <c:strCache>
                <c:ptCount val="1"/>
                <c:pt idx="0">
                  <c:v>Total economy (b)</c:v>
                </c:pt>
              </c:strCache>
            </c:strRef>
          </c:tx>
          <c:spPr>
            <a:ln w="38100">
              <a:solidFill>
                <a:srgbClr val="4472C4"/>
              </a:solidFill>
              <a:prstDash val="solid"/>
            </a:ln>
          </c:spPr>
          <c:marker>
            <c:symbol val="none"/>
          </c:marker>
          <c:cat>
            <c:numRef>
              <c:f>Italy!$A$5:$A$27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Italy!$M$5:$M$27</c:f>
              <c:numCache>
                <c:formatCode>0%</c:formatCode>
                <c:ptCount val="23"/>
                <c:pt idx="0">
                  <c:v>0.90960899617092261</c:v>
                </c:pt>
                <c:pt idx="1">
                  <c:v>0.90732973504313985</c:v>
                </c:pt>
                <c:pt idx="2">
                  <c:v>0.89995564378653825</c:v>
                </c:pt>
                <c:pt idx="3">
                  <c:v>0.86325346217476617</c:v>
                </c:pt>
                <c:pt idx="4">
                  <c:v>0.82902002697406929</c:v>
                </c:pt>
                <c:pt idx="5">
                  <c:v>0.82236628219710883</c:v>
                </c:pt>
                <c:pt idx="6">
                  <c:v>0.79597683203545977</c:v>
                </c:pt>
                <c:pt idx="7">
                  <c:v>0.75919835116301893</c:v>
                </c:pt>
                <c:pt idx="8">
                  <c:v>0.71284569455613545</c:v>
                </c:pt>
                <c:pt idx="9">
                  <c:v>0.67327509105263916</c:v>
                </c:pt>
                <c:pt idx="10">
                  <c:v>0.63169836478175867</c:v>
                </c:pt>
                <c:pt idx="11">
                  <c:v>0.65546265999078202</c:v>
                </c:pt>
                <c:pt idx="12">
                  <c:v>0.64413708181591989</c:v>
                </c:pt>
                <c:pt idx="13">
                  <c:v>0.61994701145889464</c:v>
                </c:pt>
                <c:pt idx="14">
                  <c:v>0.62198786645544513</c:v>
                </c:pt>
                <c:pt idx="15">
                  <c:v>0.5878612392602367</c:v>
                </c:pt>
                <c:pt idx="16">
                  <c:v>0.57684861987869784</c:v>
                </c:pt>
                <c:pt idx="17">
                  <c:v>0.58380154288529851</c:v>
                </c:pt>
                <c:pt idx="18">
                  <c:v>0.58446206800725342</c:v>
                </c:pt>
                <c:pt idx="19">
                  <c:v>0.57493050304705617</c:v>
                </c:pt>
                <c:pt idx="20">
                  <c:v>0.55940978100049321</c:v>
                </c:pt>
                <c:pt idx="21">
                  <c:v>0.6087467741610233</c:v>
                </c:pt>
                <c:pt idx="22">
                  <c:v>0.64242178117644611</c:v>
                </c:pt>
              </c:numCache>
            </c:numRef>
          </c:val>
          <c:smooth val="0"/>
        </c:ser>
        <c:ser>
          <c:idx val="0"/>
          <c:order val="2"/>
          <c:tx>
            <c:strRef>
              <c:f>Italy!$S$2</c:f>
              <c:strCache>
                <c:ptCount val="1"/>
                <c:pt idx="0">
                  <c:v>Rest of the world (c)</c:v>
                </c:pt>
              </c:strCache>
            </c:strRef>
          </c:tx>
          <c:spPr>
            <a:ln w="38100">
              <a:solidFill>
                <a:srgbClr val="ED7D31"/>
              </a:solidFill>
              <a:prstDash val="solid"/>
            </a:ln>
          </c:spPr>
          <c:marker>
            <c:symbol val="none"/>
          </c:marker>
          <c:cat>
            <c:numRef>
              <c:f>Italy!$A$5:$A$27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Italy!$S$5:$S$27</c:f>
              <c:numCache>
                <c:formatCode>0%</c:formatCode>
                <c:ptCount val="23"/>
                <c:pt idx="0">
                  <c:v>5.2483426059046732E-2</c:v>
                </c:pt>
                <c:pt idx="1">
                  <c:v>5.9026208983267568E-2</c:v>
                </c:pt>
                <c:pt idx="2">
                  <c:v>6.9176308536803691E-2</c:v>
                </c:pt>
                <c:pt idx="3">
                  <c:v>0.10843760188078252</c:v>
                </c:pt>
                <c:pt idx="4">
                  <c:v>0.14289622253970677</c:v>
                </c:pt>
                <c:pt idx="5">
                  <c:v>0.14998703797998528</c:v>
                </c:pt>
                <c:pt idx="6">
                  <c:v>0.17563408451471058</c:v>
                </c:pt>
                <c:pt idx="7">
                  <c:v>0.21350947099813525</c:v>
                </c:pt>
                <c:pt idx="8">
                  <c:v>0.26164657262884661</c:v>
                </c:pt>
                <c:pt idx="9">
                  <c:v>0.3013509909217118</c:v>
                </c:pt>
                <c:pt idx="10">
                  <c:v>0.34293140772590058</c:v>
                </c:pt>
                <c:pt idx="11">
                  <c:v>0.31802918266216645</c:v>
                </c:pt>
                <c:pt idx="12">
                  <c:v>0.32540178470447195</c:v>
                </c:pt>
                <c:pt idx="13">
                  <c:v>0.35922054570769696</c:v>
                </c:pt>
                <c:pt idx="14">
                  <c:v>0.35604099929023081</c:v>
                </c:pt>
                <c:pt idx="15">
                  <c:v>0.39099216752258176</c:v>
                </c:pt>
                <c:pt idx="16">
                  <c:v>0.4058113627924248</c:v>
                </c:pt>
                <c:pt idx="17">
                  <c:v>0.39988343788379088</c:v>
                </c:pt>
                <c:pt idx="18">
                  <c:v>0.39521162052939868</c:v>
                </c:pt>
                <c:pt idx="19">
                  <c:v>0.41090097805573461</c:v>
                </c:pt>
                <c:pt idx="20">
                  <c:v>0.42762246244485025</c:v>
                </c:pt>
                <c:pt idx="21">
                  <c:v>0.37761305237402615</c:v>
                </c:pt>
                <c:pt idx="22">
                  <c:v>0.34525553641970497</c:v>
                </c:pt>
              </c:numCache>
            </c:numRef>
          </c:val>
          <c:smooth val="0"/>
        </c:ser>
        <c:dLbls>
          <c:showLegendKey val="0"/>
          <c:showVal val="0"/>
          <c:showCatName val="0"/>
          <c:showSerName val="0"/>
          <c:showPercent val="0"/>
          <c:showBubbleSize val="0"/>
        </c:dLbls>
        <c:marker val="1"/>
        <c:smooth val="0"/>
        <c:axId val="190539648"/>
        <c:axId val="190558208"/>
      </c:lineChart>
      <c:catAx>
        <c:axId val="190539648"/>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0558208"/>
        <c:crosses val="autoZero"/>
        <c:auto val="1"/>
        <c:lblAlgn val="ctr"/>
        <c:lblOffset val="100"/>
        <c:noMultiLvlLbl val="0"/>
      </c:catAx>
      <c:valAx>
        <c:axId val="190558208"/>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0539648"/>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3078249889415806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Austria!$L$1</c:f>
          <c:strCache>
            <c:ptCount val="1"/>
            <c:pt idx="0">
              <c:v>Gross Government debt, Shares of Total, Austria</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Austria!$N$3</c:f>
              <c:strCache>
                <c:ptCount val="1"/>
                <c:pt idx="0">
                  <c:v>Central Bank (b.1)</c:v>
                </c:pt>
              </c:strCache>
            </c:strRef>
          </c:tx>
          <c:spPr>
            <a:ln w="38100">
              <a:solidFill>
                <a:srgbClr val="800000"/>
              </a:solidFill>
              <a:prstDash val="solid"/>
            </a:ln>
          </c:spPr>
          <c:marker>
            <c:symbol val="none"/>
          </c:marker>
          <c:cat>
            <c:numRef>
              <c:f>Austria!$A$10:$A$27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Austria!$N$10:$N$27</c:f>
              <c:numCache>
                <c:formatCode>0%</c:formatCode>
                <c:ptCount val="18"/>
                <c:pt idx="0">
                  <c:v>1.5075756039186258E-2</c:v>
                </c:pt>
                <c:pt idx="1">
                  <c:v>1.2853666495001395E-2</c:v>
                </c:pt>
                <c:pt idx="2">
                  <c:v>3.2516294515211E-2</c:v>
                </c:pt>
                <c:pt idx="3">
                  <c:v>8.6834365969770556E-3</c:v>
                </c:pt>
                <c:pt idx="4">
                  <c:v>9.9119328492633496E-5</c:v>
                </c:pt>
                <c:pt idx="5">
                  <c:v>1.0301413598874481E-4</c:v>
                </c:pt>
                <c:pt idx="6">
                  <c:v>8.5610562749076488E-4</c:v>
                </c:pt>
                <c:pt idx="7">
                  <c:v>6.2738889090838102E-4</c:v>
                </c:pt>
                <c:pt idx="8">
                  <c:v>1.5671805167690985E-3</c:v>
                </c:pt>
                <c:pt idx="9">
                  <c:v>1.2477810412161508E-3</c:v>
                </c:pt>
                <c:pt idx="10">
                  <c:v>8.5807977796105428E-4</c:v>
                </c:pt>
                <c:pt idx="11">
                  <c:v>1.137335175019241E-3</c:v>
                </c:pt>
                <c:pt idx="12">
                  <c:v>1.3797003575346219E-3</c:v>
                </c:pt>
                <c:pt idx="13">
                  <c:v>1.0288853989777115E-3</c:v>
                </c:pt>
                <c:pt idx="14">
                  <c:v>4.1369270617220557E-3</c:v>
                </c:pt>
                <c:pt idx="15">
                  <c:v>4.9890046937945826E-3</c:v>
                </c:pt>
                <c:pt idx="16">
                  <c:v>6.3760193782446753E-3</c:v>
                </c:pt>
                <c:pt idx="17">
                  <c:v>7.3585134438752314E-3</c:v>
                </c:pt>
              </c:numCache>
            </c:numRef>
          </c:val>
          <c:smooth val="0"/>
        </c:ser>
        <c:ser>
          <c:idx val="2"/>
          <c:order val="1"/>
          <c:tx>
            <c:strRef>
              <c:f>Austria!$P$4</c:f>
              <c:strCache>
                <c:ptCount val="1"/>
                <c:pt idx="0">
                  <c:v>Resident Banks (b.2.1)</c:v>
                </c:pt>
              </c:strCache>
            </c:strRef>
          </c:tx>
          <c:marker>
            <c:symbol val="none"/>
          </c:marker>
          <c:cat>
            <c:numRef>
              <c:f>Austria!$A$10:$A$27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Austria!$P$10:$P$27</c:f>
              <c:numCache>
                <c:formatCode>0%</c:formatCode>
                <c:ptCount val="18"/>
                <c:pt idx="0">
                  <c:v>0.41522422570634648</c:v>
                </c:pt>
                <c:pt idx="1">
                  <c:v>0.40921645942344059</c:v>
                </c:pt>
                <c:pt idx="2">
                  <c:v>0.38188190364080832</c:v>
                </c:pt>
                <c:pt idx="3">
                  <c:v>0.30570470228675045</c:v>
                </c:pt>
                <c:pt idx="4">
                  <c:v>0.26527164285442795</c:v>
                </c:pt>
                <c:pt idx="5">
                  <c:v>0.24205512480918973</c:v>
                </c:pt>
                <c:pt idx="6">
                  <c:v>0.20340237865655886</c:v>
                </c:pt>
                <c:pt idx="7">
                  <c:v>0.17571331828138523</c:v>
                </c:pt>
                <c:pt idx="8">
                  <c:v>0.15594714303258772</c:v>
                </c:pt>
                <c:pt idx="9">
                  <c:v>0.14398605686989638</c:v>
                </c:pt>
                <c:pt idx="10">
                  <c:v>0.12722977277553621</c:v>
                </c:pt>
                <c:pt idx="11">
                  <c:v>0.11775114048943264</c:v>
                </c:pt>
                <c:pt idx="12">
                  <c:v>0.1014470687686865</c:v>
                </c:pt>
                <c:pt idx="13">
                  <c:v>8.9793393002302491E-2</c:v>
                </c:pt>
                <c:pt idx="14">
                  <c:v>0.11614739898484834</c:v>
                </c:pt>
                <c:pt idx="15">
                  <c:v>0.13326773108622536</c:v>
                </c:pt>
                <c:pt idx="16">
                  <c:v>0.13529815508311779</c:v>
                </c:pt>
                <c:pt idx="17">
                  <c:v>0.13863206927561714</c:v>
                </c:pt>
              </c:numCache>
            </c:numRef>
          </c:val>
          <c:smooth val="0"/>
        </c:ser>
        <c:ser>
          <c:idx val="0"/>
          <c:order val="2"/>
          <c:tx>
            <c:strRef>
              <c:f>Austria!$Q$4</c:f>
              <c:strCache>
                <c:ptCount val="1"/>
                <c:pt idx="0">
                  <c:v>Other financial institutions (b.2.2)</c:v>
                </c:pt>
              </c:strCache>
            </c:strRef>
          </c:tx>
          <c:marker>
            <c:symbol val="none"/>
          </c:marker>
          <c:cat>
            <c:numRef>
              <c:f>Austria!$A$10:$A$27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Austria!$Q$10:$Q$27</c:f>
              <c:numCache>
                <c:formatCode>0%</c:formatCode>
                <c:ptCount val="18"/>
                <c:pt idx="0">
                  <c:v>0.2005289738961118</c:v>
                </c:pt>
                <c:pt idx="1">
                  <c:v>0.22911495414178501</c:v>
                </c:pt>
                <c:pt idx="2">
                  <c:v>0.25523113297461436</c:v>
                </c:pt>
                <c:pt idx="3">
                  <c:v>0.27547365655814904</c:v>
                </c:pt>
                <c:pt idx="4">
                  <c:v>0.23171490598196326</c:v>
                </c:pt>
                <c:pt idx="5">
                  <c:v>0.19872651475803566</c:v>
                </c:pt>
                <c:pt idx="6">
                  <c:v>0.17999707468360485</c:v>
                </c:pt>
                <c:pt idx="7">
                  <c:v>0.16003465448509008</c:v>
                </c:pt>
                <c:pt idx="8">
                  <c:v>0.13824561216153439</c:v>
                </c:pt>
                <c:pt idx="9">
                  <c:v>0.12190814317528968</c:v>
                </c:pt>
                <c:pt idx="10">
                  <c:v>0.11072377485962061</c:v>
                </c:pt>
                <c:pt idx="11">
                  <c:v>9.1171863781732573E-2</c:v>
                </c:pt>
                <c:pt idx="12">
                  <c:v>7.437978148179937E-2</c:v>
                </c:pt>
                <c:pt idx="13">
                  <c:v>6.7453173478377454E-2</c:v>
                </c:pt>
                <c:pt idx="14">
                  <c:v>6.6742091578579715E-2</c:v>
                </c:pt>
                <c:pt idx="15">
                  <c:v>5.7855638097350046E-2</c:v>
                </c:pt>
                <c:pt idx="16">
                  <c:v>5.8464945084274175E-2</c:v>
                </c:pt>
                <c:pt idx="17">
                  <c:v>5.7720839606468149E-2</c:v>
                </c:pt>
              </c:numCache>
            </c:numRef>
          </c:val>
          <c:smooth val="0"/>
        </c:ser>
        <c:dLbls>
          <c:showLegendKey val="0"/>
          <c:showVal val="0"/>
          <c:showCatName val="0"/>
          <c:showSerName val="0"/>
          <c:showPercent val="0"/>
          <c:showBubbleSize val="0"/>
        </c:dLbls>
        <c:marker val="1"/>
        <c:smooth val="0"/>
        <c:axId val="190782848"/>
        <c:axId val="190785024"/>
      </c:lineChart>
      <c:catAx>
        <c:axId val="190782848"/>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0785024"/>
        <c:crosses val="autoZero"/>
        <c:auto val="1"/>
        <c:lblAlgn val="ctr"/>
        <c:lblOffset val="100"/>
        <c:noMultiLvlLbl val="0"/>
      </c:catAx>
      <c:valAx>
        <c:axId val="190785024"/>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0782848"/>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593411423"/>
          <c:h val="0.3654199167167214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Austria!$L$1</c:f>
          <c:strCache>
            <c:ptCount val="1"/>
            <c:pt idx="0">
              <c:v>Gross Government debt, Shares of Total, Austria</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Austria!$L$2</c:f>
              <c:strCache>
                <c:ptCount val="1"/>
                <c:pt idx="0">
                  <c:v>General Government (a)</c:v>
                </c:pt>
              </c:strCache>
            </c:strRef>
          </c:tx>
          <c:spPr>
            <a:ln>
              <a:solidFill>
                <a:srgbClr val="A5A5A5"/>
              </a:solidFill>
            </a:ln>
          </c:spPr>
          <c:marker>
            <c:symbol val="none"/>
          </c:marker>
          <c:cat>
            <c:numRef>
              <c:f>Austria!$A$10:$A$27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Austria!$L$10:$L$27</c:f>
              <c:numCache>
                <c:formatCode>0%</c:formatCode>
                <c:ptCount val="18"/>
                <c:pt idx="0">
                  <c:v>3.2856418473520901E-2</c:v>
                </c:pt>
                <c:pt idx="1">
                  <c:v>3.2723856099948503E-2</c:v>
                </c:pt>
                <c:pt idx="2">
                  <c:v>1.1966310734482195E-2</c:v>
                </c:pt>
                <c:pt idx="3">
                  <c:v>9.7486432630882868E-3</c:v>
                </c:pt>
                <c:pt idx="4">
                  <c:v>7.718638234573057E-3</c:v>
                </c:pt>
                <c:pt idx="5">
                  <c:v>5.9164692229059382E-3</c:v>
                </c:pt>
                <c:pt idx="6">
                  <c:v>7.9302416020197164E-3</c:v>
                </c:pt>
                <c:pt idx="7">
                  <c:v>1.7047879465938571E-2</c:v>
                </c:pt>
                <c:pt idx="8">
                  <c:v>1.9781315577293845E-2</c:v>
                </c:pt>
                <c:pt idx="9">
                  <c:v>1.9656585869670503E-2</c:v>
                </c:pt>
                <c:pt idx="10">
                  <c:v>2.8156128541585383E-2</c:v>
                </c:pt>
                <c:pt idx="11">
                  <c:v>3.0333744488310249E-2</c:v>
                </c:pt>
                <c:pt idx="12">
                  <c:v>2.9896055126877208E-2</c:v>
                </c:pt>
                <c:pt idx="13">
                  <c:v>3.987489519626488E-2</c:v>
                </c:pt>
                <c:pt idx="14">
                  <c:v>4.9380431116059748E-2</c:v>
                </c:pt>
                <c:pt idx="15">
                  <c:v>4.790442399379094E-2</c:v>
                </c:pt>
                <c:pt idx="16">
                  <c:v>4.2556774537077881E-2</c:v>
                </c:pt>
                <c:pt idx="17">
                  <c:v>4.356544774183968E-2</c:v>
                </c:pt>
              </c:numCache>
            </c:numRef>
          </c:val>
          <c:smooth val="0"/>
        </c:ser>
        <c:ser>
          <c:idx val="1"/>
          <c:order val="1"/>
          <c:tx>
            <c:strRef>
              <c:f>Austria!$M$2</c:f>
              <c:strCache>
                <c:ptCount val="1"/>
                <c:pt idx="0">
                  <c:v>Total economy (b)</c:v>
                </c:pt>
              </c:strCache>
            </c:strRef>
          </c:tx>
          <c:spPr>
            <a:ln w="38100">
              <a:solidFill>
                <a:srgbClr val="4472C4"/>
              </a:solidFill>
              <a:prstDash val="solid"/>
            </a:ln>
          </c:spPr>
          <c:marker>
            <c:symbol val="none"/>
          </c:marker>
          <c:cat>
            <c:numRef>
              <c:f>Austria!$A$10:$A$27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Austria!$M$10:$M$27</c:f>
              <c:numCache>
                <c:formatCode>0%</c:formatCode>
                <c:ptCount val="18"/>
                <c:pt idx="0">
                  <c:v>0.68088757276433487</c:v>
                </c:pt>
                <c:pt idx="1">
                  <c:v>0.68958489764949615</c:v>
                </c:pt>
                <c:pt idx="2">
                  <c:v>0.70216987094810823</c:v>
                </c:pt>
                <c:pt idx="3">
                  <c:v>0.61650077207460618</c:v>
                </c:pt>
                <c:pt idx="4">
                  <c:v>0.51587213457572834</c:v>
                </c:pt>
                <c:pt idx="5">
                  <c:v>0.46673327767208223</c:v>
                </c:pt>
                <c:pt idx="6">
                  <c:v>0.40611224757881548</c:v>
                </c:pt>
                <c:pt idx="7">
                  <c:v>0.35636294851237477</c:v>
                </c:pt>
                <c:pt idx="8">
                  <c:v>0.31367705402100604</c:v>
                </c:pt>
                <c:pt idx="9">
                  <c:v>0.28188813220152992</c:v>
                </c:pt>
                <c:pt idx="10">
                  <c:v>0.25210445608853904</c:v>
                </c:pt>
                <c:pt idx="11">
                  <c:v>0.22267316423708725</c:v>
                </c:pt>
                <c:pt idx="12">
                  <c:v>0.19863628935261662</c:v>
                </c:pt>
                <c:pt idx="13">
                  <c:v>0.19691877018934897</c:v>
                </c:pt>
                <c:pt idx="14">
                  <c:v>0.2284822577322973</c:v>
                </c:pt>
                <c:pt idx="15">
                  <c:v>0.24320508556011383</c:v>
                </c:pt>
                <c:pt idx="16">
                  <c:v>0.25061964039092416</c:v>
                </c:pt>
                <c:pt idx="17">
                  <c:v>0.25404469840115063</c:v>
                </c:pt>
              </c:numCache>
            </c:numRef>
          </c:val>
          <c:smooth val="0"/>
        </c:ser>
        <c:ser>
          <c:idx val="0"/>
          <c:order val="2"/>
          <c:tx>
            <c:strRef>
              <c:f>Austria!$S$2</c:f>
              <c:strCache>
                <c:ptCount val="1"/>
                <c:pt idx="0">
                  <c:v>Rest of the world (c)</c:v>
                </c:pt>
              </c:strCache>
            </c:strRef>
          </c:tx>
          <c:spPr>
            <a:ln w="38100">
              <a:solidFill>
                <a:srgbClr val="ED7D31"/>
              </a:solidFill>
              <a:prstDash val="solid"/>
            </a:ln>
          </c:spPr>
          <c:marker>
            <c:symbol val="none"/>
          </c:marker>
          <c:cat>
            <c:numRef>
              <c:f>Austria!$A$10:$A$27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Austria!$S$10:$S$27</c:f>
              <c:numCache>
                <c:formatCode>0%</c:formatCode>
                <c:ptCount val="18"/>
                <c:pt idx="0">
                  <c:v>0.28625600876214424</c:v>
                </c:pt>
                <c:pt idx="1">
                  <c:v>0.2776912462505553</c:v>
                </c:pt>
                <c:pt idx="2">
                  <c:v>0.28586381831740948</c:v>
                </c:pt>
                <c:pt idx="3">
                  <c:v>0.37375058466230549</c:v>
                </c:pt>
                <c:pt idx="4">
                  <c:v>0.47640922718969869</c:v>
                </c:pt>
                <c:pt idx="5">
                  <c:v>0.52735025310501182</c:v>
                </c:pt>
                <c:pt idx="6">
                  <c:v>0.58595751081916492</c:v>
                </c:pt>
                <c:pt idx="7">
                  <c:v>0.62658917202168662</c:v>
                </c:pt>
                <c:pt idx="8">
                  <c:v>0.6665416304017</c:v>
                </c:pt>
                <c:pt idx="9">
                  <c:v>0.69845528192879969</c:v>
                </c:pt>
                <c:pt idx="10">
                  <c:v>0.71973941536987562</c:v>
                </c:pt>
                <c:pt idx="11">
                  <c:v>0.74699309127460245</c:v>
                </c:pt>
                <c:pt idx="12">
                  <c:v>0.77146765552050622</c:v>
                </c:pt>
                <c:pt idx="13">
                  <c:v>0.76320633461438614</c:v>
                </c:pt>
                <c:pt idx="14">
                  <c:v>0.72213731115164292</c:v>
                </c:pt>
                <c:pt idx="15">
                  <c:v>0.70889049044609531</c:v>
                </c:pt>
                <c:pt idx="16">
                  <c:v>0.70682358507199794</c:v>
                </c:pt>
                <c:pt idx="17">
                  <c:v>0.70238985385700969</c:v>
                </c:pt>
              </c:numCache>
            </c:numRef>
          </c:val>
          <c:smooth val="0"/>
        </c:ser>
        <c:dLbls>
          <c:showLegendKey val="0"/>
          <c:showVal val="0"/>
          <c:showCatName val="0"/>
          <c:showSerName val="0"/>
          <c:showPercent val="0"/>
          <c:showBubbleSize val="0"/>
        </c:dLbls>
        <c:marker val="1"/>
        <c:smooth val="0"/>
        <c:axId val="190839808"/>
        <c:axId val="190850176"/>
      </c:lineChart>
      <c:catAx>
        <c:axId val="190839808"/>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0850176"/>
        <c:crosses val="autoZero"/>
        <c:auto val="1"/>
        <c:lblAlgn val="ctr"/>
        <c:lblOffset val="100"/>
        <c:noMultiLvlLbl val="0"/>
      </c:catAx>
      <c:valAx>
        <c:axId val="190850176"/>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0839808"/>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Belgium!$L$1</c:f>
          <c:strCache>
            <c:ptCount val="1"/>
            <c:pt idx="0">
              <c:v>Gross Government debt, Shares of Total, Belgium</c:v>
            </c:pt>
          </c:strCache>
        </c:strRef>
      </c:tx>
      <c:layout>
        <c:manualLayout>
          <c:xMode val="edge"/>
          <c:yMode val="edge"/>
          <c:x val="0.28391334666322326"/>
          <c:y val="1.9116276129340422E-2"/>
        </c:manualLayout>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Belgium!$N$3</c:f>
              <c:strCache>
                <c:ptCount val="1"/>
                <c:pt idx="0">
                  <c:v>Central Bank (b.1)</c:v>
                </c:pt>
              </c:strCache>
            </c:strRef>
          </c:tx>
          <c:spPr>
            <a:ln w="38100">
              <a:solidFill>
                <a:srgbClr val="800000"/>
              </a:solidFill>
              <a:prstDash val="solid"/>
            </a:ln>
          </c:spPr>
          <c:marker>
            <c:symbol val="none"/>
          </c:marker>
          <c:cat>
            <c:numRef>
              <c:f>Austria!$A$5:$A$27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Belgium!$N$5:$N$27</c:f>
              <c:numCache>
                <c:formatCode>0%</c:formatCode>
                <c:ptCount val="23"/>
                <c:pt idx="0">
                  <c:v>1.1499702912552243E-2</c:v>
                </c:pt>
                <c:pt idx="1">
                  <c:v>5.506307894454829E-3</c:v>
                </c:pt>
                <c:pt idx="2">
                  <c:v>5.4471665782955432E-3</c:v>
                </c:pt>
                <c:pt idx="3">
                  <c:v>6.8508880233380393E-3</c:v>
                </c:pt>
                <c:pt idx="4">
                  <c:v>5.5785005501807587E-3</c:v>
                </c:pt>
                <c:pt idx="5">
                  <c:v>6.1325940630237693E-3</c:v>
                </c:pt>
                <c:pt idx="6">
                  <c:v>6.3989055032093118E-3</c:v>
                </c:pt>
                <c:pt idx="7">
                  <c:v>6.5466632664726212E-3</c:v>
                </c:pt>
                <c:pt idx="8">
                  <c:v>6.796166733757803E-3</c:v>
                </c:pt>
                <c:pt idx="9">
                  <c:v>8.4845061176420048E-3</c:v>
                </c:pt>
                <c:pt idx="10">
                  <c:v>8.772989740620846E-3</c:v>
                </c:pt>
                <c:pt idx="11">
                  <c:v>8.9232149442178658E-3</c:v>
                </c:pt>
                <c:pt idx="12">
                  <c:v>7.9593692368546774E-3</c:v>
                </c:pt>
                <c:pt idx="13">
                  <c:v>7.7558583276461542E-3</c:v>
                </c:pt>
                <c:pt idx="14">
                  <c:v>7.3386777758112382E-3</c:v>
                </c:pt>
                <c:pt idx="15">
                  <c:v>8.0770947630620891E-3</c:v>
                </c:pt>
                <c:pt idx="16">
                  <c:v>8.4474410818108098E-3</c:v>
                </c:pt>
                <c:pt idx="17">
                  <c:v>1.1816329867386665E-2</c:v>
                </c:pt>
                <c:pt idx="18">
                  <c:v>1.1602064944383523E-2</c:v>
                </c:pt>
                <c:pt idx="19">
                  <c:v>1.1521514213827831E-2</c:v>
                </c:pt>
                <c:pt idx="20">
                  <c:v>1.3990013162639179E-2</c:v>
                </c:pt>
                <c:pt idx="21">
                  <c:v>1.5871501052428984E-2</c:v>
                </c:pt>
                <c:pt idx="22">
                  <c:v>1.7808020922850075E-2</c:v>
                </c:pt>
              </c:numCache>
            </c:numRef>
          </c:val>
          <c:smooth val="0"/>
        </c:ser>
        <c:ser>
          <c:idx val="2"/>
          <c:order val="1"/>
          <c:tx>
            <c:strRef>
              <c:f>Belgium!$P$4</c:f>
              <c:strCache>
                <c:ptCount val="1"/>
                <c:pt idx="0">
                  <c:v>Resident Banks (b.2.1)</c:v>
                </c:pt>
              </c:strCache>
            </c:strRef>
          </c:tx>
          <c:marker>
            <c:symbol val="none"/>
          </c:marker>
          <c:cat>
            <c:numRef>
              <c:f>Austria!$A$5:$A$27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Belgium!$P$5:$P$27</c:f>
              <c:numCache>
                <c:formatCode>0%</c:formatCode>
                <c:ptCount val="23"/>
                <c:pt idx="0">
                  <c:v>0.57072963034289648</c:v>
                </c:pt>
                <c:pt idx="1">
                  <c:v>0.5445219466868545</c:v>
                </c:pt>
                <c:pt idx="2">
                  <c:v>0.54283336952468642</c:v>
                </c:pt>
                <c:pt idx="3">
                  <c:v>0.53211254283226117</c:v>
                </c:pt>
                <c:pt idx="4">
                  <c:v>0.56386534029218571</c:v>
                </c:pt>
                <c:pt idx="5">
                  <c:v>0.55568167747465302</c:v>
                </c:pt>
                <c:pt idx="6">
                  <c:v>0.56501173981178299</c:v>
                </c:pt>
                <c:pt idx="7">
                  <c:v>0.54343566158689394</c:v>
                </c:pt>
                <c:pt idx="8">
                  <c:v>0.53504992147502217</c:v>
                </c:pt>
                <c:pt idx="9">
                  <c:v>0.48099200855388674</c:v>
                </c:pt>
                <c:pt idx="10">
                  <c:v>0.41309157440650374</c:v>
                </c:pt>
                <c:pt idx="11">
                  <c:v>0.37425628408984579</c:v>
                </c:pt>
                <c:pt idx="12">
                  <c:v>0.33698670013750215</c:v>
                </c:pt>
                <c:pt idx="13">
                  <c:v>0.31994707817361501</c:v>
                </c:pt>
                <c:pt idx="14">
                  <c:v>0.30669256387276284</c:v>
                </c:pt>
                <c:pt idx="15">
                  <c:v>0.29516594868347851</c:v>
                </c:pt>
                <c:pt idx="16">
                  <c:v>0.28596256675311871</c:v>
                </c:pt>
                <c:pt idx="17">
                  <c:v>0.22908696230039421</c:v>
                </c:pt>
                <c:pt idx="18">
                  <c:v>0.21682321235874574</c:v>
                </c:pt>
                <c:pt idx="19">
                  <c:v>0.21466453185682235</c:v>
                </c:pt>
                <c:pt idx="20">
                  <c:v>0.22158865435453357</c:v>
                </c:pt>
                <c:pt idx="21">
                  <c:v>0.23544476621934224</c:v>
                </c:pt>
                <c:pt idx="22">
                  <c:v>0.23614399728953053</c:v>
                </c:pt>
              </c:numCache>
            </c:numRef>
          </c:val>
          <c:smooth val="0"/>
        </c:ser>
        <c:ser>
          <c:idx val="0"/>
          <c:order val="2"/>
          <c:tx>
            <c:strRef>
              <c:f>Belgium!$Q$4</c:f>
              <c:strCache>
                <c:ptCount val="1"/>
                <c:pt idx="0">
                  <c:v>Other financial institutions (b.2.2)</c:v>
                </c:pt>
              </c:strCache>
            </c:strRef>
          </c:tx>
          <c:marker>
            <c:symbol val="none"/>
          </c:marker>
          <c:cat>
            <c:numRef>
              <c:f>Austria!$A$5:$A$27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Belgium!$Q$5:$Q$27</c:f>
              <c:numCache>
                <c:formatCode>0%</c:formatCode>
                <c:ptCount val="23"/>
                <c:pt idx="0">
                  <c:v>9.1446802179919087E-2</c:v>
                </c:pt>
                <c:pt idx="1">
                  <c:v>8.0617443298241401E-2</c:v>
                </c:pt>
                <c:pt idx="2">
                  <c:v>9.7625539508715414E-2</c:v>
                </c:pt>
                <c:pt idx="3">
                  <c:v>0.10538271065969072</c:v>
                </c:pt>
                <c:pt idx="4">
                  <c:v>0.10642135628960873</c:v>
                </c:pt>
                <c:pt idx="5">
                  <c:v>0.11706096517881261</c:v>
                </c:pt>
                <c:pt idx="6">
                  <c:v>0.12875108408171868</c:v>
                </c:pt>
                <c:pt idx="7">
                  <c:v>0.13268284103799718</c:v>
                </c:pt>
                <c:pt idx="8">
                  <c:v>0.11537891845308627</c:v>
                </c:pt>
                <c:pt idx="9">
                  <c:v>0.11683937267271277</c:v>
                </c:pt>
                <c:pt idx="10">
                  <c:v>0.10783713178677387</c:v>
                </c:pt>
                <c:pt idx="11">
                  <c:v>0.10254610901045193</c:v>
                </c:pt>
                <c:pt idx="12">
                  <c:v>9.824877438179698E-2</c:v>
                </c:pt>
                <c:pt idx="13">
                  <c:v>9.5537524563116344E-2</c:v>
                </c:pt>
                <c:pt idx="14">
                  <c:v>0.1003257012024643</c:v>
                </c:pt>
                <c:pt idx="15">
                  <c:v>0.10131636590207421</c:v>
                </c:pt>
                <c:pt idx="16">
                  <c:v>0.10014117979892866</c:v>
                </c:pt>
                <c:pt idx="17">
                  <c:v>9.6668061475372241E-2</c:v>
                </c:pt>
                <c:pt idx="18">
                  <c:v>0.1038216806692305</c:v>
                </c:pt>
                <c:pt idx="19">
                  <c:v>0.13296687212828767</c:v>
                </c:pt>
                <c:pt idx="20">
                  <c:v>0.14256070123698217</c:v>
                </c:pt>
                <c:pt idx="21">
                  <c:v>0.18878167587951852</c:v>
                </c:pt>
                <c:pt idx="22">
                  <c:v>0.21927708303717566</c:v>
                </c:pt>
              </c:numCache>
            </c:numRef>
          </c:val>
          <c:smooth val="0"/>
        </c:ser>
        <c:dLbls>
          <c:showLegendKey val="0"/>
          <c:showVal val="0"/>
          <c:showCatName val="0"/>
          <c:showSerName val="0"/>
          <c:showPercent val="0"/>
          <c:showBubbleSize val="0"/>
        </c:dLbls>
        <c:marker val="1"/>
        <c:smooth val="0"/>
        <c:axId val="191096320"/>
        <c:axId val="191098240"/>
      </c:lineChart>
      <c:catAx>
        <c:axId val="191096320"/>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1098240"/>
        <c:crosses val="autoZero"/>
        <c:auto val="1"/>
        <c:lblAlgn val="ctr"/>
        <c:lblOffset val="100"/>
        <c:noMultiLvlLbl val="0"/>
      </c:catAx>
      <c:valAx>
        <c:axId val="191098240"/>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1096320"/>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593411423"/>
          <c:h val="0.3034668696370315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Belgium!$L$1</c:f>
          <c:strCache>
            <c:ptCount val="1"/>
            <c:pt idx="0">
              <c:v>Gross Government debt, Shares of Total, Belgium</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Belgium!$L$2</c:f>
              <c:strCache>
                <c:ptCount val="1"/>
                <c:pt idx="0">
                  <c:v>General Government (a)</c:v>
                </c:pt>
              </c:strCache>
            </c:strRef>
          </c:tx>
          <c:spPr>
            <a:ln>
              <a:solidFill>
                <a:srgbClr val="A5A5A5"/>
              </a:solidFill>
            </a:ln>
          </c:spPr>
          <c:marker>
            <c:symbol val="none"/>
          </c:marker>
          <c:cat>
            <c:numRef>
              <c:f>Belgium!$A$5:$A$27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Belgium!$L$5:$L$27</c:f>
              <c:numCache>
                <c:formatCode>0%</c:formatCode>
                <c:ptCount val="23"/>
                <c:pt idx="0">
                  <c:v>3.6862117653930868E-2</c:v>
                </c:pt>
                <c:pt idx="1">
                  <c:v>3.7538782802105652E-2</c:v>
                </c:pt>
                <c:pt idx="2">
                  <c:v>3.6793962559811128E-2</c:v>
                </c:pt>
                <c:pt idx="3">
                  <c:v>3.3882298727215876E-2</c:v>
                </c:pt>
                <c:pt idx="4">
                  <c:v>3.1799826966051548E-2</c:v>
                </c:pt>
                <c:pt idx="5">
                  <c:v>3.4118219256830618E-2</c:v>
                </c:pt>
                <c:pt idx="6">
                  <c:v>3.5054156581734018E-2</c:v>
                </c:pt>
                <c:pt idx="7">
                  <c:v>4.5532232960191391E-2</c:v>
                </c:pt>
                <c:pt idx="8">
                  <c:v>4.461218015954465E-2</c:v>
                </c:pt>
                <c:pt idx="9">
                  <c:v>4.453317959252813E-2</c:v>
                </c:pt>
                <c:pt idx="10">
                  <c:v>4.671409523749484E-2</c:v>
                </c:pt>
                <c:pt idx="11">
                  <c:v>4.8350478014629307E-2</c:v>
                </c:pt>
                <c:pt idx="12">
                  <c:v>4.8904178317816502E-2</c:v>
                </c:pt>
                <c:pt idx="13">
                  <c:v>3.5977401755519764E-2</c:v>
                </c:pt>
                <c:pt idx="14">
                  <c:v>3.4387602059272118E-2</c:v>
                </c:pt>
                <c:pt idx="15">
                  <c:v>3.5265370251465505E-2</c:v>
                </c:pt>
                <c:pt idx="16">
                  <c:v>3.7278745642206679E-2</c:v>
                </c:pt>
                <c:pt idx="17">
                  <c:v>4.1062783047873364E-2</c:v>
                </c:pt>
                <c:pt idx="18">
                  <c:v>3.7250227696213077E-2</c:v>
                </c:pt>
                <c:pt idx="19">
                  <c:v>3.3908574516675373E-2</c:v>
                </c:pt>
                <c:pt idx="20">
                  <c:v>3.6058889993250048E-2</c:v>
                </c:pt>
                <c:pt idx="21">
                  <c:v>3.8496730531924504E-2</c:v>
                </c:pt>
                <c:pt idx="22">
                  <c:v>3.5715010998429095E-2</c:v>
                </c:pt>
              </c:numCache>
            </c:numRef>
          </c:val>
          <c:smooth val="0"/>
        </c:ser>
        <c:ser>
          <c:idx val="1"/>
          <c:order val="1"/>
          <c:tx>
            <c:strRef>
              <c:f>Belgium!$M$2</c:f>
              <c:strCache>
                <c:ptCount val="1"/>
                <c:pt idx="0">
                  <c:v>Total economy (b)</c:v>
                </c:pt>
              </c:strCache>
            </c:strRef>
          </c:tx>
          <c:spPr>
            <a:ln w="38100">
              <a:solidFill>
                <a:srgbClr val="4472C4"/>
              </a:solidFill>
              <a:prstDash val="solid"/>
            </a:ln>
          </c:spPr>
          <c:marker>
            <c:symbol val="none"/>
          </c:marker>
          <c:cat>
            <c:numRef>
              <c:f>Belgium!$A$5:$A$27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Belgium!$M$5:$M$27</c:f>
              <c:numCache>
                <c:formatCode>0%</c:formatCode>
                <c:ptCount val="23"/>
                <c:pt idx="0">
                  <c:v>0.77370105244711529</c:v>
                </c:pt>
                <c:pt idx="1">
                  <c:v>0.73745963554387595</c:v>
                </c:pt>
                <c:pt idx="2">
                  <c:v>0.74586485359360055</c:v>
                </c:pt>
                <c:pt idx="3">
                  <c:v>0.71563054469827359</c:v>
                </c:pt>
                <c:pt idx="4">
                  <c:v>0.73421686069379388</c:v>
                </c:pt>
                <c:pt idx="5">
                  <c:v>0.74196930277336992</c:v>
                </c:pt>
                <c:pt idx="6">
                  <c:v>0.7600482140750825</c:v>
                </c:pt>
                <c:pt idx="7">
                  <c:v>0.74173216437007006</c:v>
                </c:pt>
                <c:pt idx="8">
                  <c:v>0.72883369146770827</c:v>
                </c:pt>
                <c:pt idx="9">
                  <c:v>0.67070212801176021</c:v>
                </c:pt>
                <c:pt idx="10">
                  <c:v>0.59223967433922398</c:v>
                </c:pt>
                <c:pt idx="11">
                  <c:v>0.54723903208229452</c:v>
                </c:pt>
                <c:pt idx="12">
                  <c:v>0.50310398619156804</c:v>
                </c:pt>
                <c:pt idx="13">
                  <c:v>0.48054629577381319</c:v>
                </c:pt>
                <c:pt idx="14">
                  <c:v>0.47435605438272255</c:v>
                </c:pt>
                <c:pt idx="15">
                  <c:v>0.46172871265424187</c:v>
                </c:pt>
                <c:pt idx="16">
                  <c:v>0.44601658038630804</c:v>
                </c:pt>
                <c:pt idx="17">
                  <c:v>0.3859852657892402</c:v>
                </c:pt>
                <c:pt idx="18">
                  <c:v>0.38053351669554036</c:v>
                </c:pt>
                <c:pt idx="19">
                  <c:v>0.40753782631006968</c:v>
                </c:pt>
                <c:pt idx="20">
                  <c:v>0.41845494352414869</c:v>
                </c:pt>
                <c:pt idx="21">
                  <c:v>0.49456081093654214</c:v>
                </c:pt>
                <c:pt idx="22">
                  <c:v>0.51540692645255226</c:v>
                </c:pt>
              </c:numCache>
            </c:numRef>
          </c:val>
          <c:smooth val="0"/>
        </c:ser>
        <c:ser>
          <c:idx val="0"/>
          <c:order val="2"/>
          <c:tx>
            <c:strRef>
              <c:f>Belgium!$S$2</c:f>
              <c:strCache>
                <c:ptCount val="1"/>
                <c:pt idx="0">
                  <c:v>Rest of the world (c)</c:v>
                </c:pt>
              </c:strCache>
            </c:strRef>
          </c:tx>
          <c:spPr>
            <a:ln w="38100">
              <a:solidFill>
                <a:srgbClr val="ED7D31"/>
              </a:solidFill>
              <a:prstDash val="solid"/>
            </a:ln>
          </c:spPr>
          <c:marker>
            <c:symbol val="none"/>
          </c:marker>
          <c:cat>
            <c:numRef>
              <c:f>Belgium!$A$5:$A$27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Belgium!$S$5:$S$27</c:f>
              <c:numCache>
                <c:formatCode>0%</c:formatCode>
                <c:ptCount val="23"/>
                <c:pt idx="0">
                  <c:v>0.18943682989895377</c:v>
                </c:pt>
                <c:pt idx="1">
                  <c:v>0.22500158165401846</c:v>
                </c:pt>
                <c:pt idx="2">
                  <c:v>0.21734118384658824</c:v>
                </c:pt>
                <c:pt idx="3">
                  <c:v>0.25048715657451054</c:v>
                </c:pt>
                <c:pt idx="4">
                  <c:v>0.23398331234015451</c:v>
                </c:pt>
                <c:pt idx="5">
                  <c:v>0.22391247796979952</c:v>
                </c:pt>
                <c:pt idx="6">
                  <c:v>0.20489762934318359</c:v>
                </c:pt>
                <c:pt idx="7">
                  <c:v>0.21273560266973857</c:v>
                </c:pt>
                <c:pt idx="8">
                  <c:v>0.22655412837274702</c:v>
                </c:pt>
                <c:pt idx="9">
                  <c:v>0.28476469239571167</c:v>
                </c:pt>
                <c:pt idx="10">
                  <c:v>0.36104623042328127</c:v>
                </c:pt>
                <c:pt idx="11">
                  <c:v>0.4044104899030761</c:v>
                </c:pt>
                <c:pt idx="12">
                  <c:v>0.44799183549061544</c:v>
                </c:pt>
                <c:pt idx="13">
                  <c:v>0.48347630247066714</c:v>
                </c:pt>
                <c:pt idx="14">
                  <c:v>0.49125634355800535</c:v>
                </c:pt>
                <c:pt idx="15">
                  <c:v>0.50300591709429276</c:v>
                </c:pt>
                <c:pt idx="16">
                  <c:v>0.51670467397148523</c:v>
                </c:pt>
                <c:pt idx="17">
                  <c:v>0.57295195116288644</c:v>
                </c:pt>
                <c:pt idx="18">
                  <c:v>0.58221625560824652</c:v>
                </c:pt>
                <c:pt idx="19">
                  <c:v>0.55855359917325498</c:v>
                </c:pt>
                <c:pt idx="20">
                  <c:v>0.54548616648260118</c:v>
                </c:pt>
                <c:pt idx="21">
                  <c:v>0.46694245853153327</c:v>
                </c:pt>
                <c:pt idx="22">
                  <c:v>0.44887806254901869</c:v>
                </c:pt>
              </c:numCache>
            </c:numRef>
          </c:val>
          <c:smooth val="0"/>
        </c:ser>
        <c:dLbls>
          <c:showLegendKey val="0"/>
          <c:showVal val="0"/>
          <c:showCatName val="0"/>
          <c:showSerName val="0"/>
          <c:showPercent val="0"/>
          <c:showBubbleSize val="0"/>
        </c:dLbls>
        <c:marker val="1"/>
        <c:smooth val="0"/>
        <c:axId val="191030400"/>
        <c:axId val="191032320"/>
      </c:lineChart>
      <c:catAx>
        <c:axId val="191030400"/>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1032320"/>
        <c:crosses val="autoZero"/>
        <c:auto val="1"/>
        <c:lblAlgn val="ctr"/>
        <c:lblOffset val="100"/>
        <c:noMultiLvlLbl val="0"/>
      </c:catAx>
      <c:valAx>
        <c:axId val="191032320"/>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1030400"/>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Cyprus!$L$1</c:f>
          <c:strCache>
            <c:ptCount val="1"/>
            <c:pt idx="0">
              <c:v>Gross Government debt, Shares of Total, Cyprus</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Cyprus!$N$3</c:f>
              <c:strCache>
                <c:ptCount val="1"/>
                <c:pt idx="0">
                  <c:v>Central Bank (b.1)</c:v>
                </c:pt>
              </c:strCache>
            </c:strRef>
          </c:tx>
          <c:spPr>
            <a:ln w="38100">
              <a:solidFill>
                <a:srgbClr val="800000"/>
              </a:solidFill>
              <a:prstDash val="solid"/>
            </a:ln>
          </c:spPr>
          <c:marker>
            <c:symbol val="none"/>
          </c:marker>
          <c:cat>
            <c:numRef>
              <c:f>Belgium!$A$10:$A$27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Cyprus!$N$10:$N$27</c:f>
              <c:numCache>
                <c:formatCode>0%</c:formatCode>
                <c:ptCount val="18"/>
                <c:pt idx="0">
                  <c:v>0.20475135183051149</c:v>
                </c:pt>
                <c:pt idx="1">
                  <c:v>0.15853460325715957</c:v>
                </c:pt>
                <c:pt idx="2">
                  <c:v>0.14711116213656322</c:v>
                </c:pt>
                <c:pt idx="3">
                  <c:v>0.15342097786502054</c:v>
                </c:pt>
                <c:pt idx="4">
                  <c:v>0.10741218671938818</c:v>
                </c:pt>
                <c:pt idx="5">
                  <c:v>0.16080810269187024</c:v>
                </c:pt>
                <c:pt idx="6">
                  <c:v>0.13201890588074452</c:v>
                </c:pt>
                <c:pt idx="7">
                  <c:v>0.15602621569012626</c:v>
                </c:pt>
                <c:pt idx="8">
                  <c:v>0.13781523304764404</c:v>
                </c:pt>
                <c:pt idx="9">
                  <c:v>0.13135562113670735</c:v>
                </c:pt>
                <c:pt idx="10">
                  <c:v>0.12368339368856698</c:v>
                </c:pt>
                <c:pt idx="11">
                  <c:v>0.11580147162965111</c:v>
                </c:pt>
                <c:pt idx="12">
                  <c:v>0.11207945408379179</c:v>
                </c:pt>
                <c:pt idx="13">
                  <c:v>0.10752999474839421</c:v>
                </c:pt>
                <c:pt idx="14">
                  <c:v>9.2313462156659642E-2</c:v>
                </c:pt>
                <c:pt idx="15">
                  <c:v>8.2798021089282373E-2</c:v>
                </c:pt>
                <c:pt idx="16">
                  <c:v>7.0643405578773452E-2</c:v>
                </c:pt>
                <c:pt idx="17">
                  <c:v>6.00565893165192E-2</c:v>
                </c:pt>
              </c:numCache>
            </c:numRef>
          </c:val>
          <c:smooth val="0"/>
        </c:ser>
        <c:ser>
          <c:idx val="2"/>
          <c:order val="1"/>
          <c:tx>
            <c:strRef>
              <c:f>Cyprus!$P$4</c:f>
              <c:strCache>
                <c:ptCount val="1"/>
                <c:pt idx="0">
                  <c:v>Resident Banks (b.2.1)</c:v>
                </c:pt>
              </c:strCache>
            </c:strRef>
          </c:tx>
          <c:marker>
            <c:symbol val="none"/>
          </c:marker>
          <c:cat>
            <c:numRef>
              <c:f>Belgium!$A$10:$A$27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Cyprus!$P$10:$P$27</c:f>
              <c:numCache>
                <c:formatCode>0%</c:formatCode>
                <c:ptCount val="18"/>
                <c:pt idx="0">
                  <c:v>6.607570250864285E-2</c:v>
                </c:pt>
                <c:pt idx="1">
                  <c:v>7.4846406397295451E-2</c:v>
                </c:pt>
                <c:pt idx="2">
                  <c:v>6.3818489710398663E-2</c:v>
                </c:pt>
                <c:pt idx="3">
                  <c:v>0.18627476302399465</c:v>
                </c:pt>
                <c:pt idx="4">
                  <c:v>0.20525873397341038</c:v>
                </c:pt>
                <c:pt idx="5">
                  <c:v>0.16679846178844174</c:v>
                </c:pt>
                <c:pt idx="6">
                  <c:v>0.22872600144528424</c:v>
                </c:pt>
                <c:pt idx="7">
                  <c:v>0.20524313802525135</c:v>
                </c:pt>
                <c:pt idx="8">
                  <c:v>0.24363167569890418</c:v>
                </c:pt>
                <c:pt idx="9">
                  <c:v>0.20580246369789604</c:v>
                </c:pt>
                <c:pt idx="10">
                  <c:v>0.21346439041214002</c:v>
                </c:pt>
                <c:pt idx="11">
                  <c:v>0.22147284364440789</c:v>
                </c:pt>
                <c:pt idx="12">
                  <c:v>0.21960299407532796</c:v>
                </c:pt>
                <c:pt idx="13">
                  <c:v>0.16131855702031966</c:v>
                </c:pt>
                <c:pt idx="14">
                  <c:v>0.14449167172673261</c:v>
                </c:pt>
                <c:pt idx="15">
                  <c:v>0.13380235133378141</c:v>
                </c:pt>
                <c:pt idx="16">
                  <c:v>0.16827194090776557</c:v>
                </c:pt>
                <c:pt idx="17">
                  <c:v>0.20389704340083814</c:v>
                </c:pt>
              </c:numCache>
            </c:numRef>
          </c:val>
          <c:smooth val="0"/>
        </c:ser>
        <c:ser>
          <c:idx val="0"/>
          <c:order val="2"/>
          <c:tx>
            <c:strRef>
              <c:f>Belgium!$Q$4</c:f>
              <c:strCache>
                <c:ptCount val="1"/>
                <c:pt idx="0">
                  <c:v>Other financial institutions (b.2.2)</c:v>
                </c:pt>
              </c:strCache>
            </c:strRef>
          </c:tx>
          <c:marker>
            <c:symbol val="none"/>
          </c:marker>
          <c:cat>
            <c:numRef>
              <c:f>Belgium!$A$10:$A$27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Cyprus!$Q$10:$Q$27</c:f>
              <c:numCache>
                <c:formatCode>0%</c:formatCode>
                <c:ptCount val="18"/>
                <c:pt idx="0">
                  <c:v>7.2013119404308129E-2</c:v>
                </c:pt>
                <c:pt idx="1">
                  <c:v>7.4539219191886358E-2</c:v>
                </c:pt>
                <c:pt idx="2">
                  <c:v>7.579575787147326E-2</c:v>
                </c:pt>
                <c:pt idx="3">
                  <c:v>7.8873621406617259E-2</c:v>
                </c:pt>
                <c:pt idx="4">
                  <c:v>8.5423054611751051E-2</c:v>
                </c:pt>
                <c:pt idx="5">
                  <c:v>8.4329740562205491E-2</c:v>
                </c:pt>
                <c:pt idx="6">
                  <c:v>8.0702525341301914E-2</c:v>
                </c:pt>
                <c:pt idx="7">
                  <c:v>7.1201135775130805E-2</c:v>
                </c:pt>
                <c:pt idx="8">
                  <c:v>7.0077430547266062E-2</c:v>
                </c:pt>
                <c:pt idx="9">
                  <c:v>7.3103407772834722E-2</c:v>
                </c:pt>
                <c:pt idx="10">
                  <c:v>7.8323848939472321E-2</c:v>
                </c:pt>
                <c:pt idx="11">
                  <c:v>7.8295823188620842E-2</c:v>
                </c:pt>
                <c:pt idx="12">
                  <c:v>7.5235399915361822E-2</c:v>
                </c:pt>
                <c:pt idx="13">
                  <c:v>5.7720533778597684E-2</c:v>
                </c:pt>
                <c:pt idx="14">
                  <c:v>4.1171077853579548E-2</c:v>
                </c:pt>
                <c:pt idx="15">
                  <c:v>3.8790396333065219E-2</c:v>
                </c:pt>
                <c:pt idx="16">
                  <c:v>3.0464573816697444E-2</c:v>
                </c:pt>
                <c:pt idx="17">
                  <c:v>3.4116252092135285E-2</c:v>
                </c:pt>
              </c:numCache>
            </c:numRef>
          </c:val>
          <c:smooth val="0"/>
        </c:ser>
        <c:dLbls>
          <c:showLegendKey val="0"/>
          <c:showVal val="0"/>
          <c:showCatName val="0"/>
          <c:showSerName val="0"/>
          <c:showPercent val="0"/>
          <c:showBubbleSize val="0"/>
        </c:dLbls>
        <c:marker val="1"/>
        <c:smooth val="0"/>
        <c:axId val="190392960"/>
        <c:axId val="190415616"/>
      </c:lineChart>
      <c:catAx>
        <c:axId val="190392960"/>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0415616"/>
        <c:crosses val="autoZero"/>
        <c:auto val="1"/>
        <c:lblAlgn val="ctr"/>
        <c:lblOffset val="100"/>
        <c:noMultiLvlLbl val="0"/>
      </c:catAx>
      <c:valAx>
        <c:axId val="190415616"/>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0392960"/>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593411423"/>
          <c:h val="0.406714891516347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Cyprus!$L$1</c:f>
          <c:strCache>
            <c:ptCount val="1"/>
            <c:pt idx="0">
              <c:v>Gross Government debt, Shares of Total, Cyprus</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Cyprus!$L$2</c:f>
              <c:strCache>
                <c:ptCount val="1"/>
                <c:pt idx="0">
                  <c:v>General Government (a)</c:v>
                </c:pt>
              </c:strCache>
            </c:strRef>
          </c:tx>
          <c:spPr>
            <a:ln>
              <a:solidFill>
                <a:srgbClr val="A5A5A5"/>
              </a:solidFill>
            </a:ln>
          </c:spPr>
          <c:marker>
            <c:symbol val="none"/>
          </c:marker>
          <c:cat>
            <c:numRef>
              <c:f>Cyprus!$A$10:$A$27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Cyprus!$L$10:$L$27</c:f>
              <c:numCache>
                <c:formatCode>0%</c:formatCode>
                <c:ptCount val="18"/>
                <c:pt idx="0">
                  <c:v>0.34862689477883163</c:v>
                </c:pt>
                <c:pt idx="1">
                  <c:v>0.36271332444820076</c:v>
                </c:pt>
                <c:pt idx="2">
                  <c:v>0.36281392612152347</c:v>
                </c:pt>
                <c:pt idx="3">
                  <c:v>0.36051605238009143</c:v>
                </c:pt>
                <c:pt idx="4">
                  <c:v>0.36814452639429857</c:v>
                </c:pt>
                <c:pt idx="5">
                  <c:v>0.37025077181389798</c:v>
                </c:pt>
                <c:pt idx="6">
                  <c:v>0.36986679947657269</c:v>
                </c:pt>
                <c:pt idx="7">
                  <c:v>0.36637409146918587</c:v>
                </c:pt>
                <c:pt idx="8">
                  <c:v>0.35473615521124291</c:v>
                </c:pt>
                <c:pt idx="9">
                  <c:v>0.34791804313673663</c:v>
                </c:pt>
                <c:pt idx="10">
                  <c:v>0.35851974478358334</c:v>
                </c:pt>
                <c:pt idx="11">
                  <c:v>0.37068408522232937</c:v>
                </c:pt>
                <c:pt idx="12">
                  <c:v>0.38456609712230205</c:v>
                </c:pt>
                <c:pt idx="13">
                  <c:v>0.43523221523504302</c:v>
                </c:pt>
                <c:pt idx="14">
                  <c:v>0.41275850984034002</c:v>
                </c:pt>
                <c:pt idx="15">
                  <c:v>0.41191863988452687</c:v>
                </c:pt>
                <c:pt idx="16">
                  <c:v>0.37902614442608612</c:v>
                </c:pt>
                <c:pt idx="17">
                  <c:v>0.34295608549181766</c:v>
                </c:pt>
              </c:numCache>
            </c:numRef>
          </c:val>
          <c:smooth val="0"/>
        </c:ser>
        <c:ser>
          <c:idx val="1"/>
          <c:order val="1"/>
          <c:tx>
            <c:strRef>
              <c:f>Cyprus!$M$2</c:f>
              <c:strCache>
                <c:ptCount val="1"/>
                <c:pt idx="0">
                  <c:v>Total economy (b)</c:v>
                </c:pt>
              </c:strCache>
            </c:strRef>
          </c:tx>
          <c:spPr>
            <a:ln w="38100">
              <a:solidFill>
                <a:srgbClr val="4472C4"/>
              </a:solidFill>
              <a:prstDash val="solid"/>
            </a:ln>
          </c:spPr>
          <c:marker>
            <c:symbol val="none"/>
          </c:marker>
          <c:cat>
            <c:numRef>
              <c:f>Cyprus!$A$10:$A$27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Cyprus!$M$10:$M$27</c:f>
              <c:numCache>
                <c:formatCode>0%</c:formatCode>
                <c:ptCount val="18"/>
                <c:pt idx="0">
                  <c:v>0.50619448630440567</c:v>
                </c:pt>
                <c:pt idx="1">
                  <c:v>0.52538926632643113</c:v>
                </c:pt>
                <c:pt idx="2">
                  <c:v>0.51082919548807437</c:v>
                </c:pt>
                <c:pt idx="3">
                  <c:v>0.49280032027274839</c:v>
                </c:pt>
                <c:pt idx="4">
                  <c:v>0.45978524665853743</c:v>
                </c:pt>
                <c:pt idx="5">
                  <c:v>0.4778302551048042</c:v>
                </c:pt>
                <c:pt idx="6">
                  <c:v>0.50323333528642011</c:v>
                </c:pt>
                <c:pt idx="7">
                  <c:v>0.5047511473828955</c:v>
                </c:pt>
                <c:pt idx="8">
                  <c:v>0.50125337216797572</c:v>
                </c:pt>
                <c:pt idx="9">
                  <c:v>0.47483445653291051</c:v>
                </c:pt>
                <c:pt idx="10">
                  <c:v>0.48373167787549576</c:v>
                </c:pt>
                <c:pt idx="11">
                  <c:v>0.49166054049679309</c:v>
                </c:pt>
                <c:pt idx="12">
                  <c:v>0.47443662716885321</c:v>
                </c:pt>
                <c:pt idx="13">
                  <c:v>0.40626556966457045</c:v>
                </c:pt>
                <c:pt idx="14">
                  <c:v>0.35004345703706352</c:v>
                </c:pt>
                <c:pt idx="15">
                  <c:v>0.29753627819341755</c:v>
                </c:pt>
                <c:pt idx="16">
                  <c:v>0.2917727670327534</c:v>
                </c:pt>
                <c:pt idx="17">
                  <c:v>0.32520450488628627</c:v>
                </c:pt>
              </c:numCache>
            </c:numRef>
          </c:val>
          <c:smooth val="0"/>
        </c:ser>
        <c:ser>
          <c:idx val="0"/>
          <c:order val="2"/>
          <c:tx>
            <c:strRef>
              <c:f>Cyprus!$S$2</c:f>
              <c:strCache>
                <c:ptCount val="1"/>
                <c:pt idx="0">
                  <c:v>Rest of the world (c)</c:v>
                </c:pt>
              </c:strCache>
            </c:strRef>
          </c:tx>
          <c:spPr>
            <a:ln w="38100">
              <a:solidFill>
                <a:srgbClr val="ED7D31"/>
              </a:solidFill>
              <a:prstDash val="solid"/>
            </a:ln>
          </c:spPr>
          <c:marker>
            <c:symbol val="none"/>
          </c:marker>
          <c:cat>
            <c:numRef>
              <c:f>Cyprus!$A$10:$A$27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Cyprus!$S$10:$S$27</c:f>
              <c:numCache>
                <c:formatCode>0%</c:formatCode>
                <c:ptCount val="18"/>
                <c:pt idx="0">
                  <c:v>0.1451786189167627</c:v>
                </c:pt>
                <c:pt idx="1">
                  <c:v>0.11189740922536813</c:v>
                </c:pt>
                <c:pt idx="2">
                  <c:v>0.12635687839040211</c:v>
                </c:pt>
                <c:pt idx="3">
                  <c:v>0.14668362734716017</c:v>
                </c:pt>
                <c:pt idx="4">
                  <c:v>0.17207022694716406</c:v>
                </c:pt>
                <c:pt idx="5">
                  <c:v>0.15191897308129773</c:v>
                </c:pt>
                <c:pt idx="6">
                  <c:v>0.12689986523700708</c:v>
                </c:pt>
                <c:pt idx="7">
                  <c:v>0.12887476114791863</c:v>
                </c:pt>
                <c:pt idx="8">
                  <c:v>0.14401047262078132</c:v>
                </c:pt>
                <c:pt idx="9">
                  <c:v>0.1772475003303528</c:v>
                </c:pt>
                <c:pt idx="10">
                  <c:v>0.15774857734092085</c:v>
                </c:pt>
                <c:pt idx="11">
                  <c:v>0.13765537428087757</c:v>
                </c:pt>
                <c:pt idx="12">
                  <c:v>0.14099727570884468</c:v>
                </c:pt>
                <c:pt idx="13">
                  <c:v>0.15850221510038648</c:v>
                </c:pt>
                <c:pt idx="14">
                  <c:v>0.23719803312259646</c:v>
                </c:pt>
                <c:pt idx="15">
                  <c:v>0.29054508192205558</c:v>
                </c:pt>
                <c:pt idx="16">
                  <c:v>0.32920108854116048</c:v>
                </c:pt>
                <c:pt idx="17">
                  <c:v>0.33183940962189606</c:v>
                </c:pt>
              </c:numCache>
            </c:numRef>
          </c:val>
          <c:smooth val="0"/>
        </c:ser>
        <c:dLbls>
          <c:showLegendKey val="0"/>
          <c:showVal val="0"/>
          <c:showCatName val="0"/>
          <c:showSerName val="0"/>
          <c:showPercent val="0"/>
          <c:showBubbleSize val="0"/>
        </c:dLbls>
        <c:marker val="1"/>
        <c:smooth val="0"/>
        <c:axId val="191113472"/>
        <c:axId val="191115648"/>
      </c:lineChart>
      <c:catAx>
        <c:axId val="191113472"/>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1115648"/>
        <c:crosses val="autoZero"/>
        <c:auto val="1"/>
        <c:lblAlgn val="ctr"/>
        <c:lblOffset val="100"/>
        <c:noMultiLvlLbl val="0"/>
      </c:catAx>
      <c:valAx>
        <c:axId val="191115648"/>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1113472"/>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Estonia!$L$1</c:f>
          <c:strCache>
            <c:ptCount val="1"/>
            <c:pt idx="0">
              <c:v>Gross Government debt, Shares of Total, Estonia</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Estonia!$N$3</c:f>
              <c:strCache>
                <c:ptCount val="1"/>
                <c:pt idx="0">
                  <c:v>Central Bank (b.1)</c:v>
                </c:pt>
              </c:strCache>
            </c:strRef>
          </c:tx>
          <c:spPr>
            <a:ln>
              <a:solidFill>
                <a:srgbClr val="ED7D31">
                  <a:lumMod val="50000"/>
                </a:srgbClr>
              </a:solidFill>
            </a:ln>
          </c:spPr>
          <c:marker>
            <c:symbol val="none"/>
          </c:marker>
          <c:cat>
            <c:numRef>
              <c:f>Estonia!$A$9:$A$27</c:f>
              <c:numCache>
                <c:formatCode>General</c:formatCode>
                <c:ptCount val="1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numCache>
            </c:numRef>
          </c:cat>
          <c:val>
            <c:numRef>
              <c:f>Estonia!$N$9:$N$27</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ser>
        <c:ser>
          <c:idx val="2"/>
          <c:order val="1"/>
          <c:tx>
            <c:strRef>
              <c:f>Estonia!$P$4</c:f>
              <c:strCache>
                <c:ptCount val="1"/>
                <c:pt idx="0">
                  <c:v>Resident Banks (b.2.1)</c:v>
                </c:pt>
              </c:strCache>
            </c:strRef>
          </c:tx>
          <c:marker>
            <c:symbol val="none"/>
          </c:marker>
          <c:cat>
            <c:numRef>
              <c:f>Estonia!$A$9:$A$27</c:f>
              <c:numCache>
                <c:formatCode>General</c:formatCode>
                <c:ptCount val="1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numCache>
            </c:numRef>
          </c:cat>
          <c:val>
            <c:numRef>
              <c:f>Estonia!$P$9:$P$27</c:f>
              <c:numCache>
                <c:formatCode>0%</c:formatCode>
                <c:ptCount val="19"/>
                <c:pt idx="0">
                  <c:v>0</c:v>
                </c:pt>
                <c:pt idx="1">
                  <c:v>0</c:v>
                </c:pt>
                <c:pt idx="2">
                  <c:v>0</c:v>
                </c:pt>
                <c:pt idx="3">
                  <c:v>5.6213017751479293E-2</c:v>
                </c:pt>
                <c:pt idx="4">
                  <c:v>0.18597560975609756</c:v>
                </c:pt>
                <c:pt idx="5">
                  <c:v>0.20375335120643431</c:v>
                </c:pt>
                <c:pt idx="6">
                  <c:v>0.25230769230769229</c:v>
                </c:pt>
                <c:pt idx="7">
                  <c:v>0.32848837209302323</c:v>
                </c:pt>
                <c:pt idx="8">
                  <c:v>0.35886214442013131</c:v>
                </c:pt>
                <c:pt idx="9">
                  <c:v>0.37875751503006011</c:v>
                </c:pt>
                <c:pt idx="10">
                  <c:v>0.3762575452716298</c:v>
                </c:pt>
                <c:pt idx="11">
                  <c:v>0.43461538461538463</c:v>
                </c:pt>
                <c:pt idx="12">
                  <c:v>0.36525974025974028</c:v>
                </c:pt>
                <c:pt idx="13">
                  <c:v>0.47791798107255523</c:v>
                </c:pt>
                <c:pt idx="14">
                  <c:v>0.50819672131147542</c:v>
                </c:pt>
                <c:pt idx="15">
                  <c:v>0.44072657743785854</c:v>
                </c:pt>
                <c:pt idx="16">
                  <c:v>0.53732809430255402</c:v>
                </c:pt>
                <c:pt idx="17">
                  <c:v>0.53346080305927346</c:v>
                </c:pt>
                <c:pt idx="18">
                  <c:v>0.3181058495821727</c:v>
                </c:pt>
              </c:numCache>
            </c:numRef>
          </c:val>
          <c:smooth val="0"/>
        </c:ser>
        <c:ser>
          <c:idx val="0"/>
          <c:order val="2"/>
          <c:tx>
            <c:strRef>
              <c:f>Estonia!$Q$4</c:f>
              <c:strCache>
                <c:ptCount val="1"/>
                <c:pt idx="0">
                  <c:v>Other financial institutions (b.2.2)</c:v>
                </c:pt>
              </c:strCache>
            </c:strRef>
          </c:tx>
          <c:marker>
            <c:symbol val="none"/>
          </c:marker>
          <c:cat>
            <c:numRef>
              <c:f>Estonia!$A$9:$A$27</c:f>
              <c:numCache>
                <c:formatCode>General</c:formatCode>
                <c:ptCount val="1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numCache>
            </c:numRef>
          </c:cat>
          <c:val>
            <c:numRef>
              <c:f>Estonia!$Q$9:$Q$27</c:f>
              <c:numCache>
                <c:formatCode>0%</c:formatCode>
                <c:ptCount val="19"/>
                <c:pt idx="0">
                  <c:v>0.27265860935701547</c:v>
                </c:pt>
                <c:pt idx="1">
                  <c:v>0.25531914893617019</c:v>
                </c:pt>
                <c:pt idx="2">
                  <c:v>0.3240418118466899</c:v>
                </c:pt>
                <c:pt idx="3">
                  <c:v>0.19822485207100593</c:v>
                </c:pt>
                <c:pt idx="4">
                  <c:v>2.4390243902439025E-2</c:v>
                </c:pt>
                <c:pt idx="5">
                  <c:v>6.4343163538873996E-2</c:v>
                </c:pt>
                <c:pt idx="6">
                  <c:v>7.3846153846153853E-2</c:v>
                </c:pt>
                <c:pt idx="7">
                  <c:v>7.5581395348837205E-2</c:v>
                </c:pt>
                <c:pt idx="8">
                  <c:v>0.12472647702407003</c:v>
                </c:pt>
                <c:pt idx="9">
                  <c:v>7.2144288577154311E-2</c:v>
                </c:pt>
                <c:pt idx="10">
                  <c:v>4.6277665995975853E-2</c:v>
                </c:pt>
                <c:pt idx="11">
                  <c:v>5.7692307692307696E-2</c:v>
                </c:pt>
                <c:pt idx="12">
                  <c:v>5.3571428571428568E-2</c:v>
                </c:pt>
                <c:pt idx="13">
                  <c:v>4.4164037854889593E-2</c:v>
                </c:pt>
                <c:pt idx="14">
                  <c:v>2.7742749054224466E-2</c:v>
                </c:pt>
                <c:pt idx="15">
                  <c:v>1.5296367112810707E-2</c:v>
                </c:pt>
                <c:pt idx="16">
                  <c:v>9.823182711198428E-3</c:v>
                </c:pt>
                <c:pt idx="17">
                  <c:v>8.6042065009560229E-3</c:v>
                </c:pt>
                <c:pt idx="18">
                  <c:v>1.1142061281337047E-2</c:v>
                </c:pt>
              </c:numCache>
            </c:numRef>
          </c:val>
          <c:smooth val="0"/>
        </c:ser>
        <c:dLbls>
          <c:showLegendKey val="0"/>
          <c:showVal val="0"/>
          <c:showCatName val="0"/>
          <c:showSerName val="0"/>
          <c:showPercent val="0"/>
          <c:showBubbleSize val="0"/>
        </c:dLbls>
        <c:marker val="1"/>
        <c:smooth val="0"/>
        <c:axId val="191912192"/>
        <c:axId val="191918464"/>
      </c:lineChart>
      <c:catAx>
        <c:axId val="191912192"/>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1918464"/>
        <c:crosses val="autoZero"/>
        <c:auto val="1"/>
        <c:lblAlgn val="ctr"/>
        <c:lblOffset val="100"/>
        <c:noMultiLvlLbl val="0"/>
      </c:catAx>
      <c:valAx>
        <c:axId val="191918464"/>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1912192"/>
        <c:crosses val="autoZero"/>
        <c:crossBetween val="between"/>
      </c:valAx>
      <c:spPr>
        <a:solidFill>
          <a:srgbClr val="FFFFFF"/>
        </a:solidFill>
        <a:ln w="25400">
          <a:noFill/>
        </a:ln>
      </c:spPr>
    </c:plotArea>
    <c:legend>
      <c:legendPos val="l"/>
      <c:layout>
        <c:manualLayout>
          <c:xMode val="edge"/>
          <c:yMode val="edge"/>
          <c:x val="0.84082428246532426"/>
          <c:y val="0.13504939187962889"/>
          <c:w val="0.15917571753467571"/>
          <c:h val="0.44574582825131293"/>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'United States'!$M$1:$T$1</c:f>
          <c:strCache>
            <c:ptCount val="1"/>
            <c:pt idx="0">
              <c:v>Gross Government debt, Shares of Total, the United States</c:v>
            </c:pt>
          </c:strCache>
        </c:strRef>
      </c:tx>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2"/>
          <c:order val="0"/>
          <c:tx>
            <c:strRef>
              <c:f>'United States'!$M$2:$M$3</c:f>
              <c:strCache>
                <c:ptCount val="1"/>
                <c:pt idx="0">
                  <c:v>General Government (a)</c:v>
                </c:pt>
              </c:strCache>
            </c:strRef>
          </c:tx>
          <c:spPr>
            <a:ln>
              <a:solidFill>
                <a:srgbClr val="A5A5A5"/>
              </a:solidFill>
            </a:ln>
          </c:spPr>
          <c:marker>
            <c:symbol val="none"/>
          </c:marker>
          <c:cat>
            <c:numRef>
              <c:f>'United States'!$A$5:$A$13</c:f>
              <c:numCache>
                <c:formatCode>General</c:formatCode>
                <c:ptCount val="9"/>
                <c:pt idx="0">
                  <c:v>2003</c:v>
                </c:pt>
                <c:pt idx="1">
                  <c:v>2004</c:v>
                </c:pt>
                <c:pt idx="2">
                  <c:v>2005</c:v>
                </c:pt>
                <c:pt idx="3">
                  <c:v>2006</c:v>
                </c:pt>
                <c:pt idx="4">
                  <c:v>2007</c:v>
                </c:pt>
                <c:pt idx="5">
                  <c:v>2008</c:v>
                </c:pt>
                <c:pt idx="6">
                  <c:v>2009</c:v>
                </c:pt>
                <c:pt idx="7">
                  <c:v>2010</c:v>
                </c:pt>
                <c:pt idx="8">
                  <c:v>2011</c:v>
                </c:pt>
              </c:numCache>
            </c:numRef>
          </c:cat>
          <c:val>
            <c:numRef>
              <c:f>'United States'!$M$5:$M$13</c:f>
              <c:numCache>
                <c:formatCode>0%</c:formatCode>
                <c:ptCount val="9"/>
                <c:pt idx="0">
                  <c:v>0.51714589882823658</c:v>
                </c:pt>
                <c:pt idx="1">
                  <c:v>0.51420315420868334</c:v>
                </c:pt>
                <c:pt idx="2">
                  <c:v>0.52077181988421473</c:v>
                </c:pt>
                <c:pt idx="3">
                  <c:v>0.54305062095343426</c:v>
                </c:pt>
                <c:pt idx="4">
                  <c:v>0.57250671780869411</c:v>
                </c:pt>
                <c:pt idx="5">
                  <c:v>0.45766904363592181</c:v>
                </c:pt>
                <c:pt idx="6">
                  <c:v>0.42024448884773463</c:v>
                </c:pt>
                <c:pt idx="7">
                  <c:v>0.34910789150956845</c:v>
                </c:pt>
                <c:pt idx="8">
                  <c:v>0.37467526233232368</c:v>
                </c:pt>
              </c:numCache>
            </c:numRef>
          </c:val>
          <c:smooth val="0"/>
        </c:ser>
        <c:ser>
          <c:idx val="1"/>
          <c:order val="1"/>
          <c:tx>
            <c:strRef>
              <c:f>'United States'!$N$2:$N$3</c:f>
              <c:strCache>
                <c:ptCount val="1"/>
                <c:pt idx="0">
                  <c:v>Total economy (b)</c:v>
                </c:pt>
              </c:strCache>
            </c:strRef>
          </c:tx>
          <c:spPr>
            <a:ln w="38100">
              <a:solidFill>
                <a:srgbClr val="4472C4"/>
              </a:solidFill>
              <a:prstDash val="solid"/>
            </a:ln>
          </c:spPr>
          <c:marker>
            <c:symbol val="none"/>
          </c:marker>
          <c:cat>
            <c:numRef>
              <c:f>'United States'!$A$5:$A$13</c:f>
              <c:numCache>
                <c:formatCode>General</c:formatCode>
                <c:ptCount val="9"/>
                <c:pt idx="0">
                  <c:v>2003</c:v>
                </c:pt>
                <c:pt idx="1">
                  <c:v>2004</c:v>
                </c:pt>
                <c:pt idx="2">
                  <c:v>2005</c:v>
                </c:pt>
                <c:pt idx="3">
                  <c:v>2006</c:v>
                </c:pt>
                <c:pt idx="4">
                  <c:v>2007</c:v>
                </c:pt>
                <c:pt idx="5">
                  <c:v>2008</c:v>
                </c:pt>
                <c:pt idx="6">
                  <c:v>2009</c:v>
                </c:pt>
                <c:pt idx="7">
                  <c:v>2010</c:v>
                </c:pt>
                <c:pt idx="8">
                  <c:v>2011</c:v>
                </c:pt>
              </c:numCache>
            </c:numRef>
          </c:cat>
          <c:val>
            <c:numRef>
              <c:f>'United States'!$N$5:$N$13</c:f>
              <c:numCache>
                <c:formatCode>0%</c:formatCode>
                <c:ptCount val="9"/>
                <c:pt idx="0">
                  <c:v>0.26520620177193488</c:v>
                </c:pt>
                <c:pt idx="1">
                  <c:v>0.24234617308654324</c:v>
                </c:pt>
                <c:pt idx="2">
                  <c:v>0.23028995263331822</c:v>
                </c:pt>
                <c:pt idx="3">
                  <c:v>0.21466233496924034</c:v>
                </c:pt>
                <c:pt idx="4">
                  <c:v>0.17251993672257615</c:v>
                </c:pt>
                <c:pt idx="5">
                  <c:v>0.25473948354657522</c:v>
                </c:pt>
                <c:pt idx="6">
                  <c:v>0.28043130756859497</c:v>
                </c:pt>
                <c:pt idx="7">
                  <c:v>0.33463280381028432</c:v>
                </c:pt>
                <c:pt idx="8">
                  <c:v>0.29320390253137174</c:v>
                </c:pt>
              </c:numCache>
            </c:numRef>
          </c:val>
          <c:smooth val="0"/>
        </c:ser>
        <c:ser>
          <c:idx val="0"/>
          <c:order val="2"/>
          <c:tx>
            <c:strRef>
              <c:f>'United States'!$T$2:$T$3</c:f>
              <c:strCache>
                <c:ptCount val="1"/>
                <c:pt idx="0">
                  <c:v>Rest of the world (c)</c:v>
                </c:pt>
              </c:strCache>
            </c:strRef>
          </c:tx>
          <c:spPr>
            <a:ln w="38100">
              <a:solidFill>
                <a:srgbClr val="ED7D31"/>
              </a:solidFill>
              <a:prstDash val="solid"/>
            </a:ln>
          </c:spPr>
          <c:marker>
            <c:symbol val="none"/>
          </c:marker>
          <c:cat>
            <c:numRef>
              <c:f>'United States'!$A$5:$A$13</c:f>
              <c:numCache>
                <c:formatCode>General</c:formatCode>
                <c:ptCount val="9"/>
                <c:pt idx="0">
                  <c:v>2003</c:v>
                </c:pt>
                <c:pt idx="1">
                  <c:v>2004</c:v>
                </c:pt>
                <c:pt idx="2">
                  <c:v>2005</c:v>
                </c:pt>
                <c:pt idx="3">
                  <c:v>2006</c:v>
                </c:pt>
                <c:pt idx="4">
                  <c:v>2007</c:v>
                </c:pt>
                <c:pt idx="5">
                  <c:v>2008</c:v>
                </c:pt>
                <c:pt idx="6">
                  <c:v>2009</c:v>
                </c:pt>
                <c:pt idx="7">
                  <c:v>2010</c:v>
                </c:pt>
                <c:pt idx="8">
                  <c:v>2011</c:v>
                </c:pt>
              </c:numCache>
            </c:numRef>
          </c:cat>
          <c:val>
            <c:numRef>
              <c:f>'United States'!$T$5:$T$13</c:f>
              <c:numCache>
                <c:formatCode>0%</c:formatCode>
                <c:ptCount val="9"/>
                <c:pt idx="0">
                  <c:v>0.21764789939982854</c:v>
                </c:pt>
                <c:pt idx="1">
                  <c:v>0.24345067270477344</c:v>
                </c:pt>
                <c:pt idx="2">
                  <c:v>0.24893822748246699</c:v>
                </c:pt>
                <c:pt idx="3">
                  <c:v>0.2422870440773254</c:v>
                </c:pt>
                <c:pt idx="4">
                  <c:v>0.25497334546872968</c:v>
                </c:pt>
                <c:pt idx="5">
                  <c:v>0.28759147281750297</c:v>
                </c:pt>
                <c:pt idx="6">
                  <c:v>0.2993242035836704</c:v>
                </c:pt>
                <c:pt idx="7">
                  <c:v>0.31625930468014712</c:v>
                </c:pt>
                <c:pt idx="8">
                  <c:v>0.33212083513630464</c:v>
                </c:pt>
              </c:numCache>
            </c:numRef>
          </c:val>
          <c:smooth val="0"/>
        </c:ser>
        <c:dLbls>
          <c:showLegendKey val="0"/>
          <c:showVal val="0"/>
          <c:showCatName val="0"/>
          <c:showSerName val="0"/>
          <c:showPercent val="0"/>
          <c:showBubbleSize val="0"/>
        </c:dLbls>
        <c:marker val="1"/>
        <c:smooth val="0"/>
        <c:axId val="178495872"/>
        <c:axId val="178497792"/>
      </c:lineChart>
      <c:catAx>
        <c:axId val="178495872"/>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78497792"/>
        <c:crosses val="autoZero"/>
        <c:auto val="1"/>
        <c:lblAlgn val="ctr"/>
        <c:lblOffset val="100"/>
        <c:noMultiLvlLbl val="0"/>
      </c:catAx>
      <c:valAx>
        <c:axId val="178497792"/>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78495872"/>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3078249889415806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Estonia!$L$1</c:f>
          <c:strCache>
            <c:ptCount val="1"/>
            <c:pt idx="0">
              <c:v>Gross Government debt, Shares of Total, Estonia</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Estonia!$L$2</c:f>
              <c:strCache>
                <c:ptCount val="1"/>
                <c:pt idx="0">
                  <c:v>General Government (a)</c:v>
                </c:pt>
              </c:strCache>
            </c:strRef>
          </c:tx>
          <c:spPr>
            <a:ln>
              <a:solidFill>
                <a:srgbClr val="A5A5A5"/>
              </a:solidFill>
            </a:ln>
          </c:spPr>
          <c:marker>
            <c:symbol val="none"/>
          </c:marker>
          <c:cat>
            <c:numRef>
              <c:f>Estonia!$A$9:$A$27</c:f>
              <c:numCache>
                <c:formatCode>General</c:formatCode>
                <c:ptCount val="1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numCache>
            </c:numRef>
          </c:cat>
          <c:val>
            <c:numRef>
              <c:f>Estonia!$L$9:$L$27</c:f>
              <c:numCache>
                <c:formatCode>0%</c:formatCode>
                <c:ptCount val="19"/>
                <c:pt idx="0">
                  <c:v>1.2084593626687222E-2</c:v>
                </c:pt>
                <c:pt idx="1">
                  <c:v>2.9787234042553193E-2</c:v>
                </c:pt>
                <c:pt idx="2">
                  <c:v>4.1811846689895474E-2</c:v>
                </c:pt>
                <c:pt idx="3">
                  <c:v>6.8047337278106509E-2</c:v>
                </c:pt>
                <c:pt idx="4">
                  <c:v>7.621951219512195E-2</c:v>
                </c:pt>
                <c:pt idx="5">
                  <c:v>6.7024128686327081E-2</c:v>
                </c:pt>
                <c:pt idx="6">
                  <c:v>2.4615384615384615E-2</c:v>
                </c:pt>
                <c:pt idx="7">
                  <c:v>3.1976744186046513E-2</c:v>
                </c:pt>
                <c:pt idx="8">
                  <c:v>2.6258205689277898E-2</c:v>
                </c:pt>
                <c:pt idx="9">
                  <c:v>2.004008016032064E-2</c:v>
                </c:pt>
                <c:pt idx="10">
                  <c:v>1.8108651911468814E-2</c:v>
                </c:pt>
                <c:pt idx="11">
                  <c:v>1.7307692307692309E-2</c:v>
                </c:pt>
                <c:pt idx="12">
                  <c:v>4.2207792207792208E-2</c:v>
                </c:pt>
                <c:pt idx="13">
                  <c:v>6.6246056782334389E-2</c:v>
                </c:pt>
                <c:pt idx="14">
                  <c:v>6.9356872635561159E-2</c:v>
                </c:pt>
                <c:pt idx="15">
                  <c:v>5.1625239005736137E-2</c:v>
                </c:pt>
                <c:pt idx="16">
                  <c:v>5.5992141453831044E-2</c:v>
                </c:pt>
                <c:pt idx="17">
                  <c:v>6.022944550669216E-2</c:v>
                </c:pt>
                <c:pt idx="18">
                  <c:v>4.6239554317548746E-2</c:v>
                </c:pt>
              </c:numCache>
            </c:numRef>
          </c:val>
          <c:smooth val="0"/>
        </c:ser>
        <c:ser>
          <c:idx val="1"/>
          <c:order val="1"/>
          <c:tx>
            <c:strRef>
              <c:f>Estonia!$M$2</c:f>
              <c:strCache>
                <c:ptCount val="1"/>
                <c:pt idx="0">
                  <c:v>Total economy (b)</c:v>
                </c:pt>
              </c:strCache>
            </c:strRef>
          </c:tx>
          <c:spPr>
            <a:ln w="38100">
              <a:solidFill>
                <a:srgbClr val="4472C4"/>
              </a:solidFill>
              <a:prstDash val="solid"/>
            </a:ln>
          </c:spPr>
          <c:marker>
            <c:symbol val="none"/>
          </c:marker>
          <c:cat>
            <c:numRef>
              <c:f>Estonia!$A$9:$A$27</c:f>
              <c:numCache>
                <c:formatCode>General</c:formatCode>
                <c:ptCount val="1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numCache>
            </c:numRef>
          </c:cat>
          <c:val>
            <c:numRef>
              <c:f>Estonia!$M$9:$M$27</c:f>
              <c:numCache>
                <c:formatCode>0%</c:formatCode>
                <c:ptCount val="19"/>
                <c:pt idx="0">
                  <c:v>0.31570996935115858</c:v>
                </c:pt>
                <c:pt idx="1">
                  <c:v>0.31063829787234043</c:v>
                </c:pt>
                <c:pt idx="2">
                  <c:v>0.38327526132404183</c:v>
                </c:pt>
                <c:pt idx="3">
                  <c:v>0.40828402366863903</c:v>
                </c:pt>
                <c:pt idx="4">
                  <c:v>0.29573170731707316</c:v>
                </c:pt>
                <c:pt idx="5">
                  <c:v>0.3512064343163539</c:v>
                </c:pt>
                <c:pt idx="6">
                  <c:v>0.33538461538461539</c:v>
                </c:pt>
                <c:pt idx="7">
                  <c:v>0.41279069767441862</c:v>
                </c:pt>
                <c:pt idx="8">
                  <c:v>0.49671772428884026</c:v>
                </c:pt>
                <c:pt idx="9">
                  <c:v>0.49899799599198397</c:v>
                </c:pt>
                <c:pt idx="10">
                  <c:v>0.46881287726358151</c:v>
                </c:pt>
                <c:pt idx="11">
                  <c:v>0.50961538461538458</c:v>
                </c:pt>
                <c:pt idx="12">
                  <c:v>0.46915584415584416</c:v>
                </c:pt>
                <c:pt idx="13">
                  <c:v>0.58832807570977919</c:v>
                </c:pt>
                <c:pt idx="14">
                  <c:v>0.58764186633039095</c:v>
                </c:pt>
                <c:pt idx="15">
                  <c:v>0.50956022944550672</c:v>
                </c:pt>
                <c:pt idx="16">
                  <c:v>0.59135559921414538</c:v>
                </c:pt>
                <c:pt idx="17">
                  <c:v>0.59847036328871894</c:v>
                </c:pt>
                <c:pt idx="18">
                  <c:v>0.3615598885793872</c:v>
                </c:pt>
              </c:numCache>
            </c:numRef>
          </c:val>
          <c:smooth val="0"/>
        </c:ser>
        <c:ser>
          <c:idx val="0"/>
          <c:order val="2"/>
          <c:tx>
            <c:strRef>
              <c:f>Estonia!$S$2</c:f>
              <c:strCache>
                <c:ptCount val="1"/>
                <c:pt idx="0">
                  <c:v>Rest of the world (c)</c:v>
                </c:pt>
              </c:strCache>
            </c:strRef>
          </c:tx>
          <c:spPr>
            <a:ln w="38100">
              <a:solidFill>
                <a:srgbClr val="ED7D31"/>
              </a:solidFill>
              <a:prstDash val="solid"/>
            </a:ln>
          </c:spPr>
          <c:marker>
            <c:symbol val="none"/>
          </c:marker>
          <c:cat>
            <c:numRef>
              <c:f>Estonia!$A$9:$A$27</c:f>
              <c:numCache>
                <c:formatCode>General</c:formatCode>
                <c:ptCount val="1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numCache>
            </c:numRef>
          </c:cat>
          <c:val>
            <c:numRef>
              <c:f>Estonia!$S$9:$S$27</c:f>
              <c:numCache>
                <c:formatCode>0%</c:formatCode>
                <c:ptCount val="19"/>
                <c:pt idx="0">
                  <c:v>0.67220543702215418</c:v>
                </c:pt>
                <c:pt idx="1">
                  <c:v>0.65957446808510634</c:v>
                </c:pt>
                <c:pt idx="2">
                  <c:v>0.57491289198606277</c:v>
                </c:pt>
                <c:pt idx="3">
                  <c:v>0.52366863905325445</c:v>
                </c:pt>
                <c:pt idx="4">
                  <c:v>0.62804878048780488</c:v>
                </c:pt>
                <c:pt idx="5">
                  <c:v>0.58176943699731909</c:v>
                </c:pt>
                <c:pt idx="6">
                  <c:v>0.64</c:v>
                </c:pt>
                <c:pt idx="7">
                  <c:v>0.55523255813953487</c:v>
                </c:pt>
                <c:pt idx="8">
                  <c:v>0.47702407002188185</c:v>
                </c:pt>
                <c:pt idx="9">
                  <c:v>0.48096192384769537</c:v>
                </c:pt>
                <c:pt idx="10">
                  <c:v>0.51307847082494973</c:v>
                </c:pt>
                <c:pt idx="11">
                  <c:v>0.47307692307692306</c:v>
                </c:pt>
                <c:pt idx="12">
                  <c:v>0.48863636363636365</c:v>
                </c:pt>
                <c:pt idx="13">
                  <c:v>0.34542586750788645</c:v>
                </c:pt>
                <c:pt idx="14">
                  <c:v>0.34300126103404793</c:v>
                </c:pt>
                <c:pt idx="15">
                  <c:v>0.43881453154875716</c:v>
                </c:pt>
                <c:pt idx="16">
                  <c:v>0.3526522593320236</c:v>
                </c:pt>
                <c:pt idx="17">
                  <c:v>0.34130019120458893</c:v>
                </c:pt>
                <c:pt idx="18">
                  <c:v>0.59220055710306407</c:v>
                </c:pt>
              </c:numCache>
            </c:numRef>
          </c:val>
          <c:smooth val="0"/>
        </c:ser>
        <c:dLbls>
          <c:showLegendKey val="0"/>
          <c:showVal val="0"/>
          <c:showCatName val="0"/>
          <c:showSerName val="0"/>
          <c:showPercent val="0"/>
          <c:showBubbleSize val="0"/>
        </c:dLbls>
        <c:marker val="1"/>
        <c:smooth val="0"/>
        <c:axId val="191948672"/>
        <c:axId val="191950848"/>
      </c:lineChart>
      <c:catAx>
        <c:axId val="191948672"/>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1950848"/>
        <c:crosses val="autoZero"/>
        <c:auto val="1"/>
        <c:lblAlgn val="ctr"/>
        <c:lblOffset val="100"/>
        <c:noMultiLvlLbl val="0"/>
      </c:catAx>
      <c:valAx>
        <c:axId val="191950848"/>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1948672"/>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Finland!$L$1</c:f>
          <c:strCache>
            <c:ptCount val="1"/>
            <c:pt idx="0">
              <c:v>Gross Government debt, Shares of Total, Finland</c:v>
            </c:pt>
          </c:strCache>
        </c:strRef>
      </c:tx>
      <c:layout>
        <c:manualLayout>
          <c:xMode val="edge"/>
          <c:yMode val="edge"/>
          <c:x val="0.28391334666322326"/>
          <c:y val="1.9116276129340422E-2"/>
        </c:manualLayout>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Finland!$N$3</c:f>
              <c:strCache>
                <c:ptCount val="1"/>
                <c:pt idx="0">
                  <c:v>Central Bank (b.1)</c:v>
                </c:pt>
              </c:strCache>
            </c:strRef>
          </c:tx>
          <c:spPr>
            <a:ln w="38100">
              <a:solidFill>
                <a:srgbClr val="800000"/>
              </a:solidFill>
              <a:prstDash val="solid"/>
            </a:ln>
          </c:spPr>
          <c:marker>
            <c:symbol val="none"/>
          </c:marker>
          <c:cat>
            <c:numRef>
              <c:f>Finland!$A$5:$A$27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Belgium!$N$5:$N$27</c:f>
              <c:numCache>
                <c:formatCode>0%</c:formatCode>
                <c:ptCount val="23"/>
                <c:pt idx="0">
                  <c:v>1.1499702912552243E-2</c:v>
                </c:pt>
                <c:pt idx="1">
                  <c:v>5.506307894454829E-3</c:v>
                </c:pt>
                <c:pt idx="2">
                  <c:v>5.4471665782955432E-3</c:v>
                </c:pt>
                <c:pt idx="3">
                  <c:v>6.8508880233380393E-3</c:v>
                </c:pt>
                <c:pt idx="4">
                  <c:v>5.5785005501807587E-3</c:v>
                </c:pt>
                <c:pt idx="5">
                  <c:v>6.1325940630237693E-3</c:v>
                </c:pt>
                <c:pt idx="6">
                  <c:v>6.3989055032093118E-3</c:v>
                </c:pt>
                <c:pt idx="7">
                  <c:v>6.5466632664726212E-3</c:v>
                </c:pt>
                <c:pt idx="8">
                  <c:v>6.796166733757803E-3</c:v>
                </c:pt>
                <c:pt idx="9">
                  <c:v>8.4845061176420048E-3</c:v>
                </c:pt>
                <c:pt idx="10">
                  <c:v>8.772989740620846E-3</c:v>
                </c:pt>
                <c:pt idx="11">
                  <c:v>8.9232149442178658E-3</c:v>
                </c:pt>
                <c:pt idx="12">
                  <c:v>7.9593692368546774E-3</c:v>
                </c:pt>
                <c:pt idx="13">
                  <c:v>7.7558583276461542E-3</c:v>
                </c:pt>
                <c:pt idx="14">
                  <c:v>7.3386777758112382E-3</c:v>
                </c:pt>
                <c:pt idx="15">
                  <c:v>8.0770947630620891E-3</c:v>
                </c:pt>
                <c:pt idx="16">
                  <c:v>8.4474410818108098E-3</c:v>
                </c:pt>
                <c:pt idx="17">
                  <c:v>1.1816329867386665E-2</c:v>
                </c:pt>
                <c:pt idx="18">
                  <c:v>1.1602064944383523E-2</c:v>
                </c:pt>
                <c:pt idx="19">
                  <c:v>1.1521514213827831E-2</c:v>
                </c:pt>
                <c:pt idx="20">
                  <c:v>1.3990013162639179E-2</c:v>
                </c:pt>
                <c:pt idx="21">
                  <c:v>1.5871501052428984E-2</c:v>
                </c:pt>
                <c:pt idx="22">
                  <c:v>1.7808020922850075E-2</c:v>
                </c:pt>
              </c:numCache>
            </c:numRef>
          </c:val>
          <c:smooth val="0"/>
        </c:ser>
        <c:ser>
          <c:idx val="2"/>
          <c:order val="1"/>
          <c:tx>
            <c:strRef>
              <c:f>Finland!$P$4</c:f>
              <c:strCache>
                <c:ptCount val="1"/>
                <c:pt idx="0">
                  <c:v>Resident Banks (b.2.1)</c:v>
                </c:pt>
              </c:strCache>
            </c:strRef>
          </c:tx>
          <c:marker>
            <c:symbol val="none"/>
          </c:marker>
          <c:cat>
            <c:numRef>
              <c:f>Finland!$A$5:$A$27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Finland!$P$5:$P$27</c:f>
              <c:numCache>
                <c:formatCode>0%</c:formatCode>
                <c:ptCount val="23"/>
                <c:pt idx="0">
                  <c:v>7.5911713962758046E-2</c:v>
                </c:pt>
                <c:pt idx="1">
                  <c:v>9.630391904639396E-2</c:v>
                </c:pt>
                <c:pt idx="2">
                  <c:v>0.10543360921194675</c:v>
                </c:pt>
                <c:pt idx="3">
                  <c:v>9.9625760451215836E-2</c:v>
                </c:pt>
                <c:pt idx="4">
                  <c:v>0.11366341531279467</c:v>
                </c:pt>
                <c:pt idx="5">
                  <c:v>0.13707177982561264</c:v>
                </c:pt>
                <c:pt idx="6">
                  <c:v>0.11332564438166574</c:v>
                </c:pt>
                <c:pt idx="7">
                  <c:v>0.12719682007949801</c:v>
                </c:pt>
                <c:pt idx="8">
                  <c:v>0.10981453434962882</c:v>
                </c:pt>
                <c:pt idx="9">
                  <c:v>9.3094366287659797E-2</c:v>
                </c:pt>
                <c:pt idx="10">
                  <c:v>9.1698236624785365E-2</c:v>
                </c:pt>
                <c:pt idx="11">
                  <c:v>0.11144582533522018</c:v>
                </c:pt>
                <c:pt idx="12">
                  <c:v>7.3435413766654356E-2</c:v>
                </c:pt>
                <c:pt idx="13">
                  <c:v>7.06979584472541E-2</c:v>
                </c:pt>
                <c:pt idx="14">
                  <c:v>6.99777653494114E-2</c:v>
                </c:pt>
                <c:pt idx="15">
                  <c:v>8.8791171620650283E-2</c:v>
                </c:pt>
                <c:pt idx="16">
                  <c:v>9.3309608540925265E-2</c:v>
                </c:pt>
                <c:pt idx="17">
                  <c:v>9.9080574567458807E-2</c:v>
                </c:pt>
                <c:pt idx="18">
                  <c:v>0.10492565192451943</c:v>
                </c:pt>
                <c:pt idx="19">
                  <c:v>9.6801336230173188E-2</c:v>
                </c:pt>
                <c:pt idx="20">
                  <c:v>0.1190929377789446</c:v>
                </c:pt>
                <c:pt idx="21">
                  <c:v>0.12130692748516696</c:v>
                </c:pt>
                <c:pt idx="22">
                  <c:v>0.1173892584630431</c:v>
                </c:pt>
              </c:numCache>
            </c:numRef>
          </c:val>
          <c:smooth val="0"/>
        </c:ser>
        <c:ser>
          <c:idx val="0"/>
          <c:order val="2"/>
          <c:tx>
            <c:strRef>
              <c:f>Belgium!$Q$4</c:f>
              <c:strCache>
                <c:ptCount val="1"/>
                <c:pt idx="0">
                  <c:v>Other financial institutions (b.2.2)</c:v>
                </c:pt>
              </c:strCache>
            </c:strRef>
          </c:tx>
          <c:marker>
            <c:symbol val="none"/>
          </c:marker>
          <c:cat>
            <c:numRef>
              <c:f>Finland!$A$5:$A$27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Belgium!$Q$5:$Q$27</c:f>
              <c:numCache>
                <c:formatCode>0%</c:formatCode>
                <c:ptCount val="23"/>
                <c:pt idx="0">
                  <c:v>9.1446802179919087E-2</c:v>
                </c:pt>
                <c:pt idx="1">
                  <c:v>8.0617443298241401E-2</c:v>
                </c:pt>
                <c:pt idx="2">
                  <c:v>9.7625539508715414E-2</c:v>
                </c:pt>
                <c:pt idx="3">
                  <c:v>0.10538271065969072</c:v>
                </c:pt>
                <c:pt idx="4">
                  <c:v>0.10642135628960873</c:v>
                </c:pt>
                <c:pt idx="5">
                  <c:v>0.11706096517881261</c:v>
                </c:pt>
                <c:pt idx="6">
                  <c:v>0.12875108408171868</c:v>
                </c:pt>
                <c:pt idx="7">
                  <c:v>0.13268284103799718</c:v>
                </c:pt>
                <c:pt idx="8">
                  <c:v>0.11537891845308627</c:v>
                </c:pt>
                <c:pt idx="9">
                  <c:v>0.11683937267271277</c:v>
                </c:pt>
                <c:pt idx="10">
                  <c:v>0.10783713178677387</c:v>
                </c:pt>
                <c:pt idx="11">
                  <c:v>0.10254610901045193</c:v>
                </c:pt>
                <c:pt idx="12">
                  <c:v>9.824877438179698E-2</c:v>
                </c:pt>
                <c:pt idx="13">
                  <c:v>9.5537524563116344E-2</c:v>
                </c:pt>
                <c:pt idx="14">
                  <c:v>0.1003257012024643</c:v>
                </c:pt>
                <c:pt idx="15">
                  <c:v>0.10131636590207421</c:v>
                </c:pt>
                <c:pt idx="16">
                  <c:v>0.10014117979892866</c:v>
                </c:pt>
                <c:pt idx="17">
                  <c:v>9.6668061475372241E-2</c:v>
                </c:pt>
                <c:pt idx="18">
                  <c:v>0.1038216806692305</c:v>
                </c:pt>
                <c:pt idx="19">
                  <c:v>0.13296687212828767</c:v>
                </c:pt>
                <c:pt idx="20">
                  <c:v>0.14256070123698217</c:v>
                </c:pt>
                <c:pt idx="21">
                  <c:v>0.18878167587951852</c:v>
                </c:pt>
                <c:pt idx="22">
                  <c:v>0.21927708303717566</c:v>
                </c:pt>
              </c:numCache>
            </c:numRef>
          </c:val>
          <c:smooth val="0"/>
        </c:ser>
        <c:dLbls>
          <c:showLegendKey val="0"/>
          <c:showVal val="0"/>
          <c:showCatName val="0"/>
          <c:showSerName val="0"/>
          <c:showPercent val="0"/>
          <c:showBubbleSize val="0"/>
        </c:dLbls>
        <c:marker val="1"/>
        <c:smooth val="0"/>
        <c:axId val="191472000"/>
        <c:axId val="191473920"/>
      </c:lineChart>
      <c:catAx>
        <c:axId val="191472000"/>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1473920"/>
        <c:crosses val="autoZero"/>
        <c:auto val="1"/>
        <c:lblAlgn val="ctr"/>
        <c:lblOffset val="100"/>
        <c:noMultiLvlLbl val="0"/>
      </c:catAx>
      <c:valAx>
        <c:axId val="191473920"/>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1472000"/>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593411423"/>
          <c:h val="0.3034668696370315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Finland!$L$1</c:f>
          <c:strCache>
            <c:ptCount val="1"/>
            <c:pt idx="0">
              <c:v>Gross Government debt, Shares of Total, Finland</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Finland!$L$2</c:f>
              <c:strCache>
                <c:ptCount val="1"/>
                <c:pt idx="0">
                  <c:v>General Government (a)</c:v>
                </c:pt>
              </c:strCache>
            </c:strRef>
          </c:tx>
          <c:spPr>
            <a:ln>
              <a:solidFill>
                <a:srgbClr val="A5A5A5"/>
              </a:solidFill>
            </a:ln>
          </c:spPr>
          <c:marker>
            <c:symbol val="none"/>
          </c:marker>
          <c:cat>
            <c:numRef>
              <c:f>Finland!$A$5:$A$27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Finland!$L$5:$L$27</c:f>
              <c:numCache>
                <c:formatCode>0%</c:formatCode>
                <c:ptCount val="23"/>
                <c:pt idx="0">
                  <c:v>0.25361413528466892</c:v>
                </c:pt>
                <c:pt idx="1">
                  <c:v>0.18544721721979246</c:v>
                </c:pt>
                <c:pt idx="2">
                  <c:v>0.14540173752120494</c:v>
                </c:pt>
                <c:pt idx="3">
                  <c:v>0.17695677621893902</c:v>
                </c:pt>
                <c:pt idx="4">
                  <c:v>0.21240976333647649</c:v>
                </c:pt>
                <c:pt idx="5">
                  <c:v>0.25131892502445002</c:v>
                </c:pt>
                <c:pt idx="6">
                  <c:v>0.2683660113779206</c:v>
                </c:pt>
                <c:pt idx="7">
                  <c:v>0.27678058048548787</c:v>
                </c:pt>
                <c:pt idx="8">
                  <c:v>0.29964992427439979</c:v>
                </c:pt>
                <c:pt idx="9">
                  <c:v>0.28234084923235048</c:v>
                </c:pt>
                <c:pt idx="10">
                  <c:v>0.21107356027363658</c:v>
                </c:pt>
                <c:pt idx="11">
                  <c:v>0.17134410334729791</c:v>
                </c:pt>
                <c:pt idx="12">
                  <c:v>0.15390187778756284</c:v>
                </c:pt>
                <c:pt idx="13">
                  <c:v>0.10095346481062552</c:v>
                </c:pt>
                <c:pt idx="14">
                  <c:v>7.8039531299021941E-2</c:v>
                </c:pt>
                <c:pt idx="15">
                  <c:v>7.4711428692232892E-2</c:v>
                </c:pt>
                <c:pt idx="16">
                  <c:v>6.4825622775800715E-2</c:v>
                </c:pt>
                <c:pt idx="17">
                  <c:v>7.1395000440619222E-2</c:v>
                </c:pt>
                <c:pt idx="18">
                  <c:v>7.3186156991366505E-2</c:v>
                </c:pt>
                <c:pt idx="19">
                  <c:v>5.8146106220251924E-2</c:v>
                </c:pt>
                <c:pt idx="20">
                  <c:v>4.859105627023716E-2</c:v>
                </c:pt>
                <c:pt idx="21">
                  <c:v>5.9909280521637E-2</c:v>
                </c:pt>
                <c:pt idx="22">
                  <c:v>4.8328612420767095E-2</c:v>
                </c:pt>
              </c:numCache>
            </c:numRef>
          </c:val>
          <c:smooth val="0"/>
        </c:ser>
        <c:ser>
          <c:idx val="1"/>
          <c:order val="1"/>
          <c:tx>
            <c:strRef>
              <c:f>Finland!$M$2</c:f>
              <c:strCache>
                <c:ptCount val="1"/>
                <c:pt idx="0">
                  <c:v>Total economy (b)</c:v>
                </c:pt>
              </c:strCache>
            </c:strRef>
          </c:tx>
          <c:spPr>
            <a:ln w="38100">
              <a:solidFill>
                <a:srgbClr val="4472C4"/>
              </a:solidFill>
              <a:prstDash val="solid"/>
            </a:ln>
          </c:spPr>
          <c:marker>
            <c:symbol val="none"/>
          </c:marker>
          <c:cat>
            <c:numRef>
              <c:f>Finland!$A$5:$A$27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Finland!$M$5:$M$27</c:f>
              <c:numCache>
                <c:formatCode>0%</c:formatCode>
                <c:ptCount val="23"/>
                <c:pt idx="0">
                  <c:v>0.44803379142126243</c:v>
                </c:pt>
                <c:pt idx="1">
                  <c:v>0.39323385644455877</c:v>
                </c:pt>
                <c:pt idx="2">
                  <c:v>0.32552819616511591</c:v>
                </c:pt>
                <c:pt idx="3">
                  <c:v>0.29025735620155724</c:v>
                </c:pt>
                <c:pt idx="4">
                  <c:v>0.28328515558578471</c:v>
                </c:pt>
                <c:pt idx="5">
                  <c:v>0.30725787566979351</c:v>
                </c:pt>
                <c:pt idx="6">
                  <c:v>0.29024064690865264</c:v>
                </c:pt>
                <c:pt idx="7">
                  <c:v>0.28600534986625337</c:v>
                </c:pt>
                <c:pt idx="8">
                  <c:v>0.22783474439506418</c:v>
                </c:pt>
                <c:pt idx="9">
                  <c:v>0.21676623626903063</c:v>
                </c:pt>
                <c:pt idx="10">
                  <c:v>0.24262080619225423</c:v>
                </c:pt>
                <c:pt idx="11">
                  <c:v>0.22586204480811534</c:v>
                </c:pt>
                <c:pt idx="12">
                  <c:v>0.18765091900798272</c:v>
                </c:pt>
                <c:pt idx="13">
                  <c:v>0.20702815982679418</c:v>
                </c:pt>
                <c:pt idx="14">
                  <c:v>0.15879359969444407</c:v>
                </c:pt>
                <c:pt idx="15">
                  <c:v>0.18681380632249517</c:v>
                </c:pt>
                <c:pt idx="16">
                  <c:v>0.18609252669039145</c:v>
                </c:pt>
                <c:pt idx="17">
                  <c:v>0.18185823811062479</c:v>
                </c:pt>
                <c:pt idx="18">
                  <c:v>0.1928490535512053</c:v>
                </c:pt>
                <c:pt idx="19">
                  <c:v>0.17354666130835017</c:v>
                </c:pt>
                <c:pt idx="20">
                  <c:v>0.17915900936378751</c:v>
                </c:pt>
                <c:pt idx="21">
                  <c:v>0.17331875341716785</c:v>
                </c:pt>
                <c:pt idx="22">
                  <c:v>0.16939926003155475</c:v>
                </c:pt>
              </c:numCache>
            </c:numRef>
          </c:val>
          <c:smooth val="0"/>
        </c:ser>
        <c:ser>
          <c:idx val="0"/>
          <c:order val="2"/>
          <c:tx>
            <c:strRef>
              <c:f>Finland!$S$2</c:f>
              <c:strCache>
                <c:ptCount val="1"/>
                <c:pt idx="0">
                  <c:v>Rest of the world (c)</c:v>
                </c:pt>
              </c:strCache>
            </c:strRef>
          </c:tx>
          <c:spPr>
            <a:ln w="38100">
              <a:solidFill>
                <a:srgbClr val="ED7D31"/>
              </a:solidFill>
              <a:prstDash val="solid"/>
            </a:ln>
          </c:spPr>
          <c:marker>
            <c:symbol val="none"/>
          </c:marker>
          <c:cat>
            <c:numRef>
              <c:f>Finland!$A$5:$A$27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Finland!$S$5:$S$27</c:f>
              <c:numCache>
                <c:formatCode>0%</c:formatCode>
                <c:ptCount val="23"/>
                <c:pt idx="0">
                  <c:v>0.29835207329406865</c:v>
                </c:pt>
                <c:pt idx="1">
                  <c:v>0.42131892633564877</c:v>
                </c:pt>
                <c:pt idx="2">
                  <c:v>0.52907006631367914</c:v>
                </c:pt>
                <c:pt idx="3">
                  <c:v>0.53278586757950375</c:v>
                </c:pt>
                <c:pt idx="4">
                  <c:v>0.50430508107773875</c:v>
                </c:pt>
                <c:pt idx="5">
                  <c:v>0.44142319930575641</c:v>
                </c:pt>
                <c:pt idx="6">
                  <c:v>0.4413933417134267</c:v>
                </c:pt>
                <c:pt idx="7">
                  <c:v>0.43721406964825882</c:v>
                </c:pt>
                <c:pt idx="8">
                  <c:v>0.47251533133053603</c:v>
                </c:pt>
                <c:pt idx="9">
                  <c:v>0.50089291449861884</c:v>
                </c:pt>
                <c:pt idx="10">
                  <c:v>0.54630563353410921</c:v>
                </c:pt>
                <c:pt idx="11">
                  <c:v>0.60279385184458678</c:v>
                </c:pt>
                <c:pt idx="12">
                  <c:v>0.65844720320445438</c:v>
                </c:pt>
                <c:pt idx="13">
                  <c:v>0.69201837536258037</c:v>
                </c:pt>
                <c:pt idx="14">
                  <c:v>0.76316686900653397</c:v>
                </c:pt>
                <c:pt idx="15">
                  <c:v>0.73847476498527198</c:v>
                </c:pt>
                <c:pt idx="16">
                  <c:v>0.74908185053380782</c:v>
                </c:pt>
                <c:pt idx="17">
                  <c:v>0.74674676144875596</c:v>
                </c:pt>
                <c:pt idx="18">
                  <c:v>0.73396478945742816</c:v>
                </c:pt>
                <c:pt idx="19">
                  <c:v>0.76830723247139787</c:v>
                </c:pt>
                <c:pt idx="20">
                  <c:v>0.77224993436597533</c:v>
                </c:pt>
                <c:pt idx="21">
                  <c:v>0.76677196606119513</c:v>
                </c:pt>
                <c:pt idx="22">
                  <c:v>0.78227212754767816</c:v>
                </c:pt>
              </c:numCache>
            </c:numRef>
          </c:val>
          <c:smooth val="0"/>
        </c:ser>
        <c:dLbls>
          <c:showLegendKey val="0"/>
          <c:showVal val="0"/>
          <c:showCatName val="0"/>
          <c:showSerName val="0"/>
          <c:showPercent val="0"/>
          <c:showBubbleSize val="0"/>
        </c:dLbls>
        <c:marker val="1"/>
        <c:smooth val="0"/>
        <c:axId val="191660416"/>
        <c:axId val="191662336"/>
      </c:lineChart>
      <c:catAx>
        <c:axId val="191660416"/>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1662336"/>
        <c:crosses val="autoZero"/>
        <c:auto val="1"/>
        <c:lblAlgn val="ctr"/>
        <c:lblOffset val="100"/>
        <c:noMultiLvlLbl val="0"/>
      </c:catAx>
      <c:valAx>
        <c:axId val="191662336"/>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1660416"/>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Germany!$L$1</c:f>
          <c:strCache>
            <c:ptCount val="1"/>
            <c:pt idx="0">
              <c:v>Gross Government debt, Shares of Total, Germany</c:v>
            </c:pt>
          </c:strCache>
        </c:strRef>
      </c:tx>
      <c:layout>
        <c:manualLayout>
          <c:xMode val="edge"/>
          <c:yMode val="edge"/>
          <c:x val="0.28391334666322326"/>
          <c:y val="1.9116276129340422E-2"/>
        </c:manualLayout>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Germany!$N$3</c:f>
              <c:strCache>
                <c:ptCount val="1"/>
                <c:pt idx="0">
                  <c:v>Central Bank (b.1)</c:v>
                </c:pt>
              </c:strCache>
            </c:strRef>
          </c:tx>
          <c:spPr>
            <a:ln w="38100">
              <a:solidFill>
                <a:srgbClr val="800000"/>
              </a:solidFill>
              <a:prstDash val="solid"/>
            </a:ln>
          </c:spPr>
          <c:marker>
            <c:symbol val="none"/>
          </c:marker>
          <c:cat>
            <c:numRef>
              <c:f>Germany!$A$6:$A$27</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Germany!$N$6:$N$27</c:f>
              <c:numCache>
                <c:formatCode>0%</c:formatCode>
                <c:ptCount val="22"/>
                <c:pt idx="0">
                  <c:v>1.0585253558931317E-2</c:v>
                </c:pt>
                <c:pt idx="1">
                  <c:v>1.3527658220428397E-2</c:v>
                </c:pt>
                <c:pt idx="2">
                  <c:v>8.3634499230932757E-3</c:v>
                </c:pt>
                <c:pt idx="3">
                  <c:v>6.7682782266153593E-3</c:v>
                </c:pt>
                <c:pt idx="4">
                  <c:v>4.6403003400977329E-3</c:v>
                </c:pt>
                <c:pt idx="5">
                  <c:v>3.9801887003877096E-3</c:v>
                </c:pt>
                <c:pt idx="6">
                  <c:v>3.8208207191748403E-3</c:v>
                </c:pt>
                <c:pt idx="7">
                  <c:v>3.6864400447022367E-3</c:v>
                </c:pt>
                <c:pt idx="8">
                  <c:v>3.5699956339918259E-3</c:v>
                </c:pt>
                <c:pt idx="9">
                  <c:v>3.5472523574447959E-3</c:v>
                </c:pt>
                <c:pt idx="10">
                  <c:v>3.5166729106091842E-3</c:v>
                </c:pt>
                <c:pt idx="11">
                  <c:v>3.3788900041931721E-3</c:v>
                </c:pt>
                <c:pt idx="12">
                  <c:v>3.1662246550490944E-3</c:v>
                </c:pt>
                <c:pt idx="13">
                  <c:v>3.0159212110961449E-3</c:v>
                </c:pt>
                <c:pt idx="14">
                  <c:v>2.8781959156844177E-3</c:v>
                </c:pt>
                <c:pt idx="15">
                  <c:v>2.7900926574689964E-3</c:v>
                </c:pt>
                <c:pt idx="16">
                  <c:v>2.7734901812825645E-3</c:v>
                </c:pt>
                <c:pt idx="17">
                  <c:v>2.6594502125763244E-3</c:v>
                </c:pt>
                <c:pt idx="18">
                  <c:v>2.4863112884132292E-3</c:v>
                </c:pt>
                <c:pt idx="19">
                  <c:v>2.1396693247078317E-3</c:v>
                </c:pt>
                <c:pt idx="20">
                  <c:v>2.109790855102035E-3</c:v>
                </c:pt>
                <c:pt idx="21">
                  <c:v>2.0394486323062444E-3</c:v>
                </c:pt>
              </c:numCache>
            </c:numRef>
          </c:val>
          <c:smooth val="0"/>
        </c:ser>
        <c:ser>
          <c:idx val="2"/>
          <c:order val="1"/>
          <c:tx>
            <c:strRef>
              <c:f>Germany!$P$4</c:f>
              <c:strCache>
                <c:ptCount val="1"/>
                <c:pt idx="0">
                  <c:v>Resident Banks (b.2.1)</c:v>
                </c:pt>
              </c:strCache>
            </c:strRef>
          </c:tx>
          <c:marker>
            <c:symbol val="none"/>
          </c:marker>
          <c:cat>
            <c:numRef>
              <c:f>Germany!$A$6:$A$27</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Germany!$P$6:$P$27</c:f>
              <c:numCache>
                <c:formatCode>0%</c:formatCode>
                <c:ptCount val="22"/>
                <c:pt idx="0">
                  <c:v>0.49734134855716416</c:v>
                </c:pt>
                <c:pt idx="1">
                  <c:v>0.51126955948931796</c:v>
                </c:pt>
                <c:pt idx="2">
                  <c:v>0.51201495616941983</c:v>
                </c:pt>
                <c:pt idx="3">
                  <c:v>0.53359632885306296</c:v>
                </c:pt>
                <c:pt idx="4">
                  <c:v>0.51224619180289988</c:v>
                </c:pt>
                <c:pt idx="5">
                  <c:v>0.51820174357365367</c:v>
                </c:pt>
                <c:pt idx="6">
                  <c:v>0.51531598359456621</c:v>
                </c:pt>
                <c:pt idx="7">
                  <c:v>0.50912809050708474</c:v>
                </c:pt>
                <c:pt idx="8">
                  <c:v>0.49008723171764229</c:v>
                </c:pt>
                <c:pt idx="9">
                  <c:v>0.45912310963007114</c:v>
                </c:pt>
                <c:pt idx="10">
                  <c:v>0.47406018104529141</c:v>
                </c:pt>
                <c:pt idx="11">
                  <c:v>0.45482294692479153</c:v>
                </c:pt>
                <c:pt idx="12">
                  <c:v>0.43066930708884898</c:v>
                </c:pt>
                <c:pt idx="13">
                  <c:v>0.42075904759381788</c:v>
                </c:pt>
                <c:pt idx="14">
                  <c:v>0.38886371547866538</c:v>
                </c:pt>
                <c:pt idx="15">
                  <c:v>0.35432103032340567</c:v>
                </c:pt>
                <c:pt idx="16">
                  <c:v>0.32450897042922261</c:v>
                </c:pt>
                <c:pt idx="17">
                  <c:v>0.31618047843748914</c:v>
                </c:pt>
                <c:pt idx="18">
                  <c:v>0.30473216715627588</c:v>
                </c:pt>
                <c:pt idx="19">
                  <c:v>0.32983870073881238</c:v>
                </c:pt>
                <c:pt idx="20">
                  <c:v>0.29630824614606788</c:v>
                </c:pt>
                <c:pt idx="21">
                  <c:v>0.28877765829956836</c:v>
                </c:pt>
              </c:numCache>
            </c:numRef>
          </c:val>
          <c:smooth val="0"/>
        </c:ser>
        <c:ser>
          <c:idx val="0"/>
          <c:order val="2"/>
          <c:tx>
            <c:strRef>
              <c:f>Germany!$Q$4</c:f>
              <c:strCache>
                <c:ptCount val="1"/>
                <c:pt idx="0">
                  <c:v>Other financial institutions (b.2.2)</c:v>
                </c:pt>
              </c:strCache>
            </c:strRef>
          </c:tx>
          <c:marker>
            <c:symbol val="none"/>
          </c:marker>
          <c:cat>
            <c:numRef>
              <c:f>Germany!$A$6:$A$27</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Germany!$Q$6:$Q$27</c:f>
              <c:numCache>
                <c:formatCode>0%</c:formatCode>
                <c:ptCount val="22"/>
                <c:pt idx="0">
                  <c:v>5.8883557434831202E-2</c:v>
                </c:pt>
                <c:pt idx="1">
                  <c:v>4.7316798133230614E-2</c:v>
                </c:pt>
                <c:pt idx="2">
                  <c:v>4.1284529868570785E-2</c:v>
                </c:pt>
                <c:pt idx="3">
                  <c:v>5.152918862728649E-2</c:v>
                </c:pt>
                <c:pt idx="4">
                  <c:v>4.6635973212290877E-2</c:v>
                </c:pt>
                <c:pt idx="5">
                  <c:v>4.7901212433607496E-2</c:v>
                </c:pt>
                <c:pt idx="6">
                  <c:v>5.1403807396213946E-2</c:v>
                </c:pt>
                <c:pt idx="7">
                  <c:v>4.9111850244185136E-2</c:v>
                </c:pt>
                <c:pt idx="8">
                  <c:v>5.3675366788909537E-2</c:v>
                </c:pt>
                <c:pt idx="9">
                  <c:v>5.6421285751150657E-2</c:v>
                </c:pt>
                <c:pt idx="10">
                  <c:v>6.221263673640081E-2</c:v>
                </c:pt>
                <c:pt idx="11">
                  <c:v>7.1300667178573571E-2</c:v>
                </c:pt>
                <c:pt idx="12">
                  <c:v>9.5426730780338892E-2</c:v>
                </c:pt>
                <c:pt idx="13">
                  <c:v>0.10248290468534228</c:v>
                </c:pt>
                <c:pt idx="14">
                  <c:v>0.1071006519373046</c:v>
                </c:pt>
                <c:pt idx="15">
                  <c:v>0.11516421643326871</c:v>
                </c:pt>
                <c:pt idx="16">
                  <c:v>0.10903252042169544</c:v>
                </c:pt>
                <c:pt idx="17">
                  <c:v>0.10539449110461822</c:v>
                </c:pt>
                <c:pt idx="18">
                  <c:v>0.10493969575165558</c:v>
                </c:pt>
                <c:pt idx="19">
                  <c:v>9.9533658106864917E-2</c:v>
                </c:pt>
                <c:pt idx="20">
                  <c:v>9.7767898296676509E-2</c:v>
                </c:pt>
                <c:pt idx="21">
                  <c:v>9.0993399811396938E-2</c:v>
                </c:pt>
              </c:numCache>
            </c:numRef>
          </c:val>
          <c:smooth val="0"/>
        </c:ser>
        <c:dLbls>
          <c:showLegendKey val="0"/>
          <c:showVal val="0"/>
          <c:showCatName val="0"/>
          <c:showSerName val="0"/>
          <c:showPercent val="0"/>
          <c:showBubbleSize val="0"/>
        </c:dLbls>
        <c:marker val="1"/>
        <c:smooth val="0"/>
        <c:axId val="192233856"/>
        <c:axId val="192235776"/>
      </c:lineChart>
      <c:catAx>
        <c:axId val="192233856"/>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2235776"/>
        <c:crosses val="autoZero"/>
        <c:auto val="1"/>
        <c:lblAlgn val="ctr"/>
        <c:lblOffset val="100"/>
        <c:noMultiLvlLbl val="0"/>
      </c:catAx>
      <c:valAx>
        <c:axId val="192235776"/>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2233856"/>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593411423"/>
          <c:h val="0.3034668696370315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Germany!$L$1</c:f>
          <c:strCache>
            <c:ptCount val="1"/>
            <c:pt idx="0">
              <c:v>Gross Government debt, Shares of Total, Germany</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Germany!$L$2</c:f>
              <c:strCache>
                <c:ptCount val="1"/>
                <c:pt idx="0">
                  <c:v>General Government (a)</c:v>
                </c:pt>
              </c:strCache>
            </c:strRef>
          </c:tx>
          <c:spPr>
            <a:ln>
              <a:solidFill>
                <a:srgbClr val="A5A5A5"/>
              </a:solidFill>
            </a:ln>
          </c:spPr>
          <c:marker>
            <c:symbol val="none"/>
          </c:marker>
          <c:cat>
            <c:numRef>
              <c:f>Germany!$A$6:$A$27</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Germany!$L$6:$L$27</c:f>
              <c:numCache>
                <c:formatCode>0%</c:formatCode>
                <c:ptCount val="22"/>
                <c:pt idx="0">
                  <c:v>3.4295011605729953E-2</c:v>
                </c:pt>
                <c:pt idx="1">
                  <c:v>3.0136825710505601E-2</c:v>
                </c:pt>
                <c:pt idx="2">
                  <c:v>2.6009478910050395E-2</c:v>
                </c:pt>
                <c:pt idx="3">
                  <c:v>2.3296874145131583E-2</c:v>
                </c:pt>
                <c:pt idx="4">
                  <c:v>1.8753115016432009E-2</c:v>
                </c:pt>
                <c:pt idx="5">
                  <c:v>1.7277066851930704E-2</c:v>
                </c:pt>
                <c:pt idx="6">
                  <c:v>1.6529352336466293E-2</c:v>
                </c:pt>
                <c:pt idx="7">
                  <c:v>1.5747907281051202E-2</c:v>
                </c:pt>
                <c:pt idx="8">
                  <c:v>1.4816285934136796E-2</c:v>
                </c:pt>
                <c:pt idx="9">
                  <c:v>1.5516033340976437E-2</c:v>
                </c:pt>
                <c:pt idx="10">
                  <c:v>1.5380691723225169E-2</c:v>
                </c:pt>
                <c:pt idx="11">
                  <c:v>1.4259829031209833E-2</c:v>
                </c:pt>
                <c:pt idx="12">
                  <c:v>1.3190463388388085E-2</c:v>
                </c:pt>
                <c:pt idx="13">
                  <c:v>1.2276972966070207E-2</c:v>
                </c:pt>
                <c:pt idx="14">
                  <c:v>1.1516673116677784E-2</c:v>
                </c:pt>
                <c:pt idx="15">
                  <c:v>1.0939174094869435E-2</c:v>
                </c:pt>
                <c:pt idx="16">
                  <c:v>1.0697926316361531E-2</c:v>
                </c:pt>
                <c:pt idx="17">
                  <c:v>1.0015465541551513E-2</c:v>
                </c:pt>
                <c:pt idx="18">
                  <c:v>8.8952826163162507E-3</c:v>
                </c:pt>
                <c:pt idx="19">
                  <c:v>8.5673516339314932E-3</c:v>
                </c:pt>
                <c:pt idx="20">
                  <c:v>8.3906952521152559E-3</c:v>
                </c:pt>
                <c:pt idx="21">
                  <c:v>7.7471487910984495E-3</c:v>
                </c:pt>
              </c:numCache>
            </c:numRef>
          </c:val>
          <c:smooth val="0"/>
        </c:ser>
        <c:ser>
          <c:idx val="1"/>
          <c:order val="1"/>
          <c:tx>
            <c:strRef>
              <c:f>Germany!$M$2</c:f>
              <c:strCache>
                <c:ptCount val="1"/>
                <c:pt idx="0">
                  <c:v>Total economy (b)</c:v>
                </c:pt>
              </c:strCache>
            </c:strRef>
          </c:tx>
          <c:spPr>
            <a:ln w="38100">
              <a:solidFill>
                <a:srgbClr val="4472C4"/>
              </a:solidFill>
              <a:prstDash val="solid"/>
            </a:ln>
          </c:spPr>
          <c:marker>
            <c:symbol val="none"/>
          </c:marker>
          <c:cat>
            <c:numRef>
              <c:f>Germany!$A$6:$A$27</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Germany!$M$6:$M$27</c:f>
              <c:numCache>
                <c:formatCode>0%</c:formatCode>
                <c:ptCount val="22"/>
                <c:pt idx="0">
                  <c:v>0.74470896522738639</c:v>
                </c:pt>
                <c:pt idx="1">
                  <c:v>0.73374531772481899</c:v>
                </c:pt>
                <c:pt idx="2">
                  <c:v>0.69266447409556442</c:v>
                </c:pt>
                <c:pt idx="3">
                  <c:v>0.72616512866339611</c:v>
                </c:pt>
                <c:pt idx="4">
                  <c:v>0.70445010531381225</c:v>
                </c:pt>
                <c:pt idx="5">
                  <c:v>0.69657963739046636</c:v>
                </c:pt>
                <c:pt idx="6">
                  <c:v>0.67327766179540705</c:v>
                </c:pt>
                <c:pt idx="7">
                  <c:v>0.65482882131891529</c:v>
                </c:pt>
                <c:pt idx="8">
                  <c:v>0.65379163286293551</c:v>
                </c:pt>
                <c:pt idx="9">
                  <c:v>0.63240958301409389</c:v>
                </c:pt>
                <c:pt idx="10">
                  <c:v>0.62487317404283527</c:v>
                </c:pt>
                <c:pt idx="11">
                  <c:v>0.60690876464280796</c:v>
                </c:pt>
                <c:pt idx="12">
                  <c:v>0.61549125330439047</c:v>
                </c:pt>
                <c:pt idx="13">
                  <c:v>0.59741934957991072</c:v>
                </c:pt>
                <c:pt idx="14">
                  <c:v>0.56485696857256396</c:v>
                </c:pt>
                <c:pt idx="15">
                  <c:v>0.54742183498864172</c:v>
                </c:pt>
                <c:pt idx="16">
                  <c:v>0.51364975691358017</c:v>
                </c:pt>
                <c:pt idx="17">
                  <c:v>0.5048505017615863</c:v>
                </c:pt>
                <c:pt idx="18">
                  <c:v>0.49121111358746722</c:v>
                </c:pt>
                <c:pt idx="19">
                  <c:v>0.48841277498244651</c:v>
                </c:pt>
                <c:pt idx="20">
                  <c:v>0.44737497350881977</c:v>
                </c:pt>
                <c:pt idx="21">
                  <c:v>0.44078456302746044</c:v>
                </c:pt>
              </c:numCache>
            </c:numRef>
          </c:val>
          <c:smooth val="0"/>
        </c:ser>
        <c:ser>
          <c:idx val="0"/>
          <c:order val="2"/>
          <c:tx>
            <c:strRef>
              <c:f>Germany!$S$2</c:f>
              <c:strCache>
                <c:ptCount val="1"/>
                <c:pt idx="0">
                  <c:v>Rest of the world (c)</c:v>
                </c:pt>
              </c:strCache>
            </c:strRef>
          </c:tx>
          <c:spPr>
            <a:ln w="38100">
              <a:solidFill>
                <a:srgbClr val="ED7D31"/>
              </a:solidFill>
              <a:prstDash val="solid"/>
            </a:ln>
          </c:spPr>
          <c:marker>
            <c:symbol val="none"/>
          </c:marker>
          <c:cat>
            <c:numRef>
              <c:f>Germany!$A$6:$A$27</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Germany!$S$6:$S$27</c:f>
              <c:numCache>
                <c:formatCode>0%</c:formatCode>
                <c:ptCount val="22"/>
                <c:pt idx="0">
                  <c:v>0.22099602316688371</c:v>
                </c:pt>
                <c:pt idx="1">
                  <c:v>0.2361178565646754</c:v>
                </c:pt>
                <c:pt idx="2">
                  <c:v>0.28132604699438518</c:v>
                </c:pt>
                <c:pt idx="3">
                  <c:v>0.25053799719147229</c:v>
                </c:pt>
                <c:pt idx="4">
                  <c:v>0.27679677966975574</c:v>
                </c:pt>
                <c:pt idx="5">
                  <c:v>0.28614329575760294</c:v>
                </c:pt>
                <c:pt idx="6">
                  <c:v>0.3101929858681266</c:v>
                </c:pt>
                <c:pt idx="7">
                  <c:v>0.32942327140003352</c:v>
                </c:pt>
                <c:pt idx="8">
                  <c:v>0.33139208120292774</c:v>
                </c:pt>
                <c:pt idx="9">
                  <c:v>0.3520743836449296</c:v>
                </c:pt>
                <c:pt idx="10">
                  <c:v>0.35974613423393953</c:v>
                </c:pt>
                <c:pt idx="11">
                  <c:v>0.37883140632598222</c:v>
                </c:pt>
                <c:pt idx="12">
                  <c:v>0.3713182833072215</c:v>
                </c:pt>
                <c:pt idx="13">
                  <c:v>0.39030367745401912</c:v>
                </c:pt>
                <c:pt idx="14">
                  <c:v>0.42362635831075829</c:v>
                </c:pt>
                <c:pt idx="15">
                  <c:v>0.44163899091648889</c:v>
                </c:pt>
                <c:pt idx="16">
                  <c:v>0.47565231677005831</c:v>
                </c:pt>
                <c:pt idx="17">
                  <c:v>0.48513403269686223</c:v>
                </c:pt>
                <c:pt idx="18">
                  <c:v>0.49989360379621656</c:v>
                </c:pt>
                <c:pt idx="19">
                  <c:v>0.50301987338362197</c:v>
                </c:pt>
                <c:pt idx="20">
                  <c:v>0.54423433123906495</c:v>
                </c:pt>
                <c:pt idx="21">
                  <c:v>0.55146828818144111</c:v>
                </c:pt>
              </c:numCache>
            </c:numRef>
          </c:val>
          <c:smooth val="0"/>
        </c:ser>
        <c:dLbls>
          <c:showLegendKey val="0"/>
          <c:showVal val="0"/>
          <c:showCatName val="0"/>
          <c:showSerName val="0"/>
          <c:showPercent val="0"/>
          <c:showBubbleSize val="0"/>
        </c:dLbls>
        <c:marker val="1"/>
        <c:smooth val="0"/>
        <c:axId val="191574016"/>
        <c:axId val="191575936"/>
      </c:lineChart>
      <c:catAx>
        <c:axId val="191574016"/>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1575936"/>
        <c:crosses val="autoZero"/>
        <c:auto val="1"/>
        <c:lblAlgn val="ctr"/>
        <c:lblOffset val="100"/>
        <c:noMultiLvlLbl val="0"/>
      </c:catAx>
      <c:valAx>
        <c:axId val="191575936"/>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1574016"/>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Spain!$L$1</c:f>
          <c:strCache>
            <c:ptCount val="1"/>
            <c:pt idx="0">
              <c:v>Gross Government debt, Shares of Total, Spain</c:v>
            </c:pt>
          </c:strCache>
        </c:strRef>
      </c:tx>
      <c:layout>
        <c:manualLayout>
          <c:xMode val="edge"/>
          <c:yMode val="edge"/>
          <c:x val="0.28391334666322326"/>
          <c:y val="1.9116276129340422E-2"/>
        </c:manualLayout>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Spain!$N$3</c:f>
              <c:strCache>
                <c:ptCount val="1"/>
                <c:pt idx="0">
                  <c:v>Central Bank (b.1)</c:v>
                </c:pt>
              </c:strCache>
            </c:strRef>
          </c:tx>
          <c:spPr>
            <a:ln w="38100">
              <a:solidFill>
                <a:srgbClr val="800000"/>
              </a:solidFill>
              <a:prstDash val="solid"/>
            </a:ln>
          </c:spPr>
          <c:marker>
            <c:symbol val="none"/>
          </c:marker>
          <c:cat>
            <c:numRef>
              <c:f>Germany!$A$5:$A$27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Spain!$N$5:$N$27</c:f>
              <c:numCache>
                <c:formatCode>0%</c:formatCode>
                <c:ptCount val="23"/>
                <c:pt idx="0">
                  <c:v>0.13871568137542456</c:v>
                </c:pt>
                <c:pt idx="1">
                  <c:v>0.14377123663963132</c:v>
                </c:pt>
                <c:pt idx="2">
                  <c:v>8.89787033835375E-2</c:v>
                </c:pt>
                <c:pt idx="3">
                  <c:v>7.0338330738414709E-2</c:v>
                </c:pt>
                <c:pt idx="4">
                  <c:v>6.2439418733787763E-2</c:v>
                </c:pt>
                <c:pt idx="5">
                  <c:v>5.5947293691567951E-2</c:v>
                </c:pt>
                <c:pt idx="6">
                  <c:v>4.8761619262894511E-2</c:v>
                </c:pt>
                <c:pt idx="7">
                  <c:v>4.5494575071229171E-2</c:v>
                </c:pt>
                <c:pt idx="8">
                  <c:v>4.3724308180605916E-2</c:v>
                </c:pt>
                <c:pt idx="9">
                  <c:v>4.0008546692904663E-2</c:v>
                </c:pt>
                <c:pt idx="10">
                  <c:v>3.6825794876499791E-2</c:v>
                </c:pt>
                <c:pt idx="11">
                  <c:v>3.5105199857083186E-2</c:v>
                </c:pt>
                <c:pt idx="12">
                  <c:v>3.4778638994291101E-2</c:v>
                </c:pt>
                <c:pt idx="13">
                  <c:v>3.978768846671478E-2</c:v>
                </c:pt>
                <c:pt idx="14">
                  <c:v>4.1073655874829411E-2</c:v>
                </c:pt>
                <c:pt idx="15">
                  <c:v>4.2141164229146197E-2</c:v>
                </c:pt>
                <c:pt idx="16">
                  <c:v>3.7080349669859576E-2</c:v>
                </c:pt>
                <c:pt idx="17">
                  <c:v>3.5256583699388507E-2</c:v>
                </c:pt>
                <c:pt idx="18">
                  <c:v>3.4631157605225678E-2</c:v>
                </c:pt>
                <c:pt idx="19">
                  <c:v>3.1504433792308821E-2</c:v>
                </c:pt>
                <c:pt idx="20">
                  <c:v>3.1149425128383153E-2</c:v>
                </c:pt>
                <c:pt idx="21">
                  <c:v>3.8706913959479387E-2</c:v>
                </c:pt>
                <c:pt idx="22">
                  <c:v>3.3762283505241859E-2</c:v>
                </c:pt>
              </c:numCache>
            </c:numRef>
          </c:val>
          <c:smooth val="0"/>
        </c:ser>
        <c:ser>
          <c:idx val="2"/>
          <c:order val="1"/>
          <c:tx>
            <c:strRef>
              <c:f>Spain!$P$4</c:f>
              <c:strCache>
                <c:ptCount val="1"/>
                <c:pt idx="0">
                  <c:v>Resident Banks (b.2.1)</c:v>
                </c:pt>
              </c:strCache>
            </c:strRef>
          </c:tx>
          <c:marker>
            <c:symbol val="none"/>
          </c:marker>
          <c:cat>
            <c:numRef>
              <c:f>Germany!$A$5:$A$27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Spain!$P$5:$P$27</c:f>
              <c:numCache>
                <c:formatCode>0%</c:formatCode>
                <c:ptCount val="23"/>
                <c:pt idx="0">
                  <c:v>0.46223593398077939</c:v>
                </c:pt>
                <c:pt idx="1">
                  <c:v>0.32801088357439495</c:v>
                </c:pt>
                <c:pt idx="2">
                  <c:v>0.31903544523362792</c:v>
                </c:pt>
                <c:pt idx="3">
                  <c:v>0.25136889246540595</c:v>
                </c:pt>
                <c:pt idx="4">
                  <c:v>0.35840956271608138</c:v>
                </c:pt>
                <c:pt idx="5">
                  <c:v>0.35916975903531817</c:v>
                </c:pt>
                <c:pt idx="6">
                  <c:v>0.33373424071365543</c:v>
                </c:pt>
                <c:pt idx="7">
                  <c:v>0.2869830488963076</c:v>
                </c:pt>
                <c:pt idx="8">
                  <c:v>0.26301259656817905</c:v>
                </c:pt>
                <c:pt idx="9">
                  <c:v>0.25191641123309788</c:v>
                </c:pt>
                <c:pt idx="10">
                  <c:v>0.2351116751786497</c:v>
                </c:pt>
                <c:pt idx="11">
                  <c:v>0.26129873136168519</c:v>
                </c:pt>
                <c:pt idx="12">
                  <c:v>0.26498524914464672</c:v>
                </c:pt>
                <c:pt idx="13">
                  <c:v>0.28247576508221345</c:v>
                </c:pt>
                <c:pt idx="14">
                  <c:v>0.23640254343786923</c:v>
                </c:pt>
                <c:pt idx="15">
                  <c:v>0.23089427134516446</c:v>
                </c:pt>
                <c:pt idx="16">
                  <c:v>0.19889333209336929</c:v>
                </c:pt>
                <c:pt idx="17">
                  <c:v>0.21924018944678808</c:v>
                </c:pt>
                <c:pt idx="18">
                  <c:v>0.23606199760980962</c:v>
                </c:pt>
                <c:pt idx="19">
                  <c:v>0.27169311664088508</c:v>
                </c:pt>
                <c:pt idx="20">
                  <c:v>0.25254380517571168</c:v>
                </c:pt>
                <c:pt idx="21">
                  <c:v>0.25994505057427658</c:v>
                </c:pt>
                <c:pt idx="22">
                  <c:v>0.24371131311703681</c:v>
                </c:pt>
              </c:numCache>
            </c:numRef>
          </c:val>
          <c:smooth val="0"/>
        </c:ser>
        <c:ser>
          <c:idx val="0"/>
          <c:order val="2"/>
          <c:tx>
            <c:strRef>
              <c:f>Spain!$Q$4</c:f>
              <c:strCache>
                <c:ptCount val="1"/>
                <c:pt idx="0">
                  <c:v>Other financial institutions (b.2.2)</c:v>
                </c:pt>
              </c:strCache>
            </c:strRef>
          </c:tx>
          <c:marker>
            <c:symbol val="none"/>
          </c:marker>
          <c:cat>
            <c:numRef>
              <c:f>Germany!$A$5:$A$27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Spain!$Q$5:$Q$27</c:f>
              <c:numCache>
                <c:formatCode>0%</c:formatCode>
                <c:ptCount val="23"/>
                <c:pt idx="0">
                  <c:v>7.7606622200013034E-2</c:v>
                </c:pt>
                <c:pt idx="1">
                  <c:v>0.1163930584666658</c:v>
                </c:pt>
                <c:pt idx="2">
                  <c:v>0.14067557379558196</c:v>
                </c:pt>
                <c:pt idx="3">
                  <c:v>0.17044679250564176</c:v>
                </c:pt>
                <c:pt idx="4">
                  <c:v>0.19363636720390232</c:v>
                </c:pt>
                <c:pt idx="5">
                  <c:v>0.16437111167509208</c:v>
                </c:pt>
                <c:pt idx="6">
                  <c:v>0.22813342358785915</c:v>
                </c:pt>
                <c:pt idx="7">
                  <c:v>0.27417330992603678</c:v>
                </c:pt>
                <c:pt idx="8">
                  <c:v>0.30799050022592273</c:v>
                </c:pt>
                <c:pt idx="9">
                  <c:v>0.27685745487926477</c:v>
                </c:pt>
                <c:pt idx="10">
                  <c:v>0.20584217662109952</c:v>
                </c:pt>
                <c:pt idx="11">
                  <c:v>0.16133999607481997</c:v>
                </c:pt>
                <c:pt idx="12">
                  <c:v>0.1479282534103683</c:v>
                </c:pt>
                <c:pt idx="13">
                  <c:v>0.13957264623846768</c:v>
                </c:pt>
                <c:pt idx="14">
                  <c:v>0.12269245495310331</c:v>
                </c:pt>
                <c:pt idx="15">
                  <c:v>0.12095496849528875</c:v>
                </c:pt>
                <c:pt idx="16">
                  <c:v>0.12692969403887286</c:v>
                </c:pt>
                <c:pt idx="17">
                  <c:v>0.12216400369858856</c:v>
                </c:pt>
                <c:pt idx="18">
                  <c:v>9.184634022559468E-2</c:v>
                </c:pt>
                <c:pt idx="19">
                  <c:v>8.423887095850123E-2</c:v>
                </c:pt>
                <c:pt idx="20">
                  <c:v>8.2811110450312642E-2</c:v>
                </c:pt>
                <c:pt idx="21">
                  <c:v>0.10517001890798724</c:v>
                </c:pt>
                <c:pt idx="22">
                  <c:v>0.11073244676774484</c:v>
                </c:pt>
              </c:numCache>
            </c:numRef>
          </c:val>
          <c:smooth val="0"/>
        </c:ser>
        <c:dLbls>
          <c:showLegendKey val="0"/>
          <c:showVal val="0"/>
          <c:showCatName val="0"/>
          <c:showSerName val="0"/>
          <c:showPercent val="0"/>
          <c:showBubbleSize val="0"/>
        </c:dLbls>
        <c:marker val="1"/>
        <c:smooth val="0"/>
        <c:axId val="192311296"/>
        <c:axId val="192313216"/>
      </c:lineChart>
      <c:catAx>
        <c:axId val="192311296"/>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2313216"/>
        <c:crosses val="autoZero"/>
        <c:auto val="1"/>
        <c:lblAlgn val="ctr"/>
        <c:lblOffset val="100"/>
        <c:noMultiLvlLbl val="0"/>
      </c:catAx>
      <c:valAx>
        <c:axId val="192313216"/>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2311296"/>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593411423"/>
          <c:h val="0.3034668696370315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Spain!$L$1</c:f>
          <c:strCache>
            <c:ptCount val="1"/>
            <c:pt idx="0">
              <c:v>Gross Government debt, Shares of Total, Spain</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Spain!$L$2</c:f>
              <c:strCache>
                <c:ptCount val="1"/>
                <c:pt idx="0">
                  <c:v>General Government (a)</c:v>
                </c:pt>
              </c:strCache>
            </c:strRef>
          </c:tx>
          <c:spPr>
            <a:ln>
              <a:solidFill>
                <a:srgbClr val="A5A5A5"/>
              </a:solidFill>
            </a:ln>
          </c:spPr>
          <c:marker>
            <c:symbol val="none"/>
          </c:marker>
          <c:cat>
            <c:numRef>
              <c:f>Spain!$A$5:$A$27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Spain!$L$5:$L$27</c:f>
              <c:numCache>
                <c:formatCode>0%</c:formatCode>
                <c:ptCount val="23"/>
                <c:pt idx="0">
                  <c:v>9.4654586800501147E-3</c:v>
                </c:pt>
                <c:pt idx="1">
                  <c:v>6.2098863473630762E-3</c:v>
                </c:pt>
                <c:pt idx="2">
                  <c:v>1.3406041504877758E-2</c:v>
                </c:pt>
                <c:pt idx="3">
                  <c:v>1.3225338068330914E-2</c:v>
                </c:pt>
                <c:pt idx="4">
                  <c:v>2.2972808576933793E-2</c:v>
                </c:pt>
                <c:pt idx="5">
                  <c:v>2.9155148879545095E-2</c:v>
                </c:pt>
                <c:pt idx="6">
                  <c:v>3.4195989314508818E-2</c:v>
                </c:pt>
                <c:pt idx="7">
                  <c:v>4.1068293665640201E-2</c:v>
                </c:pt>
                <c:pt idx="8">
                  <c:v>4.6804571353001465E-2</c:v>
                </c:pt>
                <c:pt idx="9">
                  <c:v>4.5685239017235833E-2</c:v>
                </c:pt>
                <c:pt idx="10">
                  <c:v>4.6777679235858384E-2</c:v>
                </c:pt>
                <c:pt idx="11">
                  <c:v>4.8279714367668591E-2</c:v>
                </c:pt>
                <c:pt idx="12">
                  <c:v>5.8905246003033623E-2</c:v>
                </c:pt>
                <c:pt idx="13">
                  <c:v>6.8559948506895008E-2</c:v>
                </c:pt>
                <c:pt idx="14">
                  <c:v>8.5929113531568652E-2</c:v>
                </c:pt>
                <c:pt idx="15">
                  <c:v>9.2437713162610555E-2</c:v>
                </c:pt>
                <c:pt idx="16">
                  <c:v>9.082581605133451E-2</c:v>
                </c:pt>
                <c:pt idx="17">
                  <c:v>0.10051126163749598</c:v>
                </c:pt>
                <c:pt idx="18">
                  <c:v>0.10575773946924676</c:v>
                </c:pt>
                <c:pt idx="19">
                  <c:v>0.10069610220957546</c:v>
                </c:pt>
                <c:pt idx="20">
                  <c:v>0.10834805146667294</c:v>
                </c:pt>
                <c:pt idx="21">
                  <c:v>9.7636195639536669E-2</c:v>
                </c:pt>
                <c:pt idx="22">
                  <c:v>0.11948529960654961</c:v>
                </c:pt>
              </c:numCache>
            </c:numRef>
          </c:val>
          <c:smooth val="0"/>
        </c:ser>
        <c:ser>
          <c:idx val="1"/>
          <c:order val="1"/>
          <c:tx>
            <c:strRef>
              <c:f>Spain!$M$2</c:f>
              <c:strCache>
                <c:ptCount val="1"/>
                <c:pt idx="0">
                  <c:v>Total economy (b)</c:v>
                </c:pt>
              </c:strCache>
            </c:strRef>
          </c:tx>
          <c:spPr>
            <a:ln w="38100">
              <a:solidFill>
                <a:srgbClr val="4472C4"/>
              </a:solidFill>
              <a:prstDash val="solid"/>
            </a:ln>
          </c:spPr>
          <c:marker>
            <c:symbol val="none"/>
          </c:marker>
          <c:cat>
            <c:numRef>
              <c:f>Spain!$A$5:$A$27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Spain!$M$5:$M$27</c:f>
              <c:numCache>
                <c:formatCode>0%</c:formatCode>
                <c:ptCount val="23"/>
                <c:pt idx="0">
                  <c:v>0.92757149788892024</c:v>
                </c:pt>
                <c:pt idx="1">
                  <c:v>0.86700818871805552</c:v>
                </c:pt>
                <c:pt idx="2">
                  <c:v>0.85029447943178793</c:v>
                </c:pt>
                <c:pt idx="3">
                  <c:v>0.70690394136067036</c:v>
                </c:pt>
                <c:pt idx="4">
                  <c:v>0.78332411124584511</c:v>
                </c:pt>
                <c:pt idx="5">
                  <c:v>0.75072193375357532</c:v>
                </c:pt>
                <c:pt idx="6">
                  <c:v>0.76273434950259278</c:v>
                </c:pt>
                <c:pt idx="7">
                  <c:v>0.73576711658560456</c:v>
                </c:pt>
                <c:pt idx="8">
                  <c:v>0.72113148701219987</c:v>
                </c:pt>
                <c:pt idx="9">
                  <c:v>0.66386700923781439</c:v>
                </c:pt>
                <c:pt idx="10">
                  <c:v>0.58586908875908539</c:v>
                </c:pt>
                <c:pt idx="11">
                  <c:v>0.55769763029836406</c:v>
                </c:pt>
                <c:pt idx="12">
                  <c:v>0.5328838535811935</c:v>
                </c:pt>
                <c:pt idx="13">
                  <c:v>0.56293276638904599</c:v>
                </c:pt>
                <c:pt idx="14">
                  <c:v>0.50245817115824143</c:v>
                </c:pt>
                <c:pt idx="15">
                  <c:v>0.47799294756922367</c:v>
                </c:pt>
                <c:pt idx="16">
                  <c:v>0.45259694968845904</c:v>
                </c:pt>
                <c:pt idx="17">
                  <c:v>0.46789498078945574</c:v>
                </c:pt>
                <c:pt idx="18">
                  <c:v>0.47090638966651932</c:v>
                </c:pt>
                <c:pt idx="19">
                  <c:v>0.50874981698272959</c:v>
                </c:pt>
                <c:pt idx="20">
                  <c:v>0.50939171349499535</c:v>
                </c:pt>
                <c:pt idx="21">
                  <c:v>0.57698610354723634</c:v>
                </c:pt>
                <c:pt idx="22">
                  <c:v>0.55055981829419898</c:v>
                </c:pt>
              </c:numCache>
            </c:numRef>
          </c:val>
          <c:smooth val="0"/>
        </c:ser>
        <c:ser>
          <c:idx val="0"/>
          <c:order val="2"/>
          <c:tx>
            <c:strRef>
              <c:f>Spain!$S$2</c:f>
              <c:strCache>
                <c:ptCount val="1"/>
                <c:pt idx="0">
                  <c:v>Rest of the world (c)</c:v>
                </c:pt>
              </c:strCache>
            </c:strRef>
          </c:tx>
          <c:spPr>
            <a:ln w="38100">
              <a:solidFill>
                <a:srgbClr val="ED7D31"/>
              </a:solidFill>
              <a:prstDash val="solid"/>
            </a:ln>
          </c:spPr>
          <c:marker>
            <c:symbol val="none"/>
          </c:marker>
          <c:cat>
            <c:numRef>
              <c:f>Spain!$A$5:$A$27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Spain!$S$5:$S$27</c:f>
              <c:numCache>
                <c:formatCode>0%</c:formatCode>
                <c:ptCount val="23"/>
                <c:pt idx="0">
                  <c:v>6.2963043431029611E-2</c:v>
                </c:pt>
                <c:pt idx="1">
                  <c:v>0.12678192493458137</c:v>
                </c:pt>
                <c:pt idx="2">
                  <c:v>0.13629947906333434</c:v>
                </c:pt>
                <c:pt idx="3">
                  <c:v>0.27987072057099871</c:v>
                </c:pt>
                <c:pt idx="4">
                  <c:v>0.19370308017722104</c:v>
                </c:pt>
                <c:pt idx="5">
                  <c:v>0.22012291736687953</c:v>
                </c:pt>
                <c:pt idx="6">
                  <c:v>0.20306966118289838</c:v>
                </c:pt>
                <c:pt idx="7">
                  <c:v>0.22316458974875528</c:v>
                </c:pt>
                <c:pt idx="8">
                  <c:v>0.23206394163479871</c:v>
                </c:pt>
                <c:pt idx="9">
                  <c:v>0.2904477517449498</c:v>
                </c:pt>
                <c:pt idx="10">
                  <c:v>0.36735323200505621</c:v>
                </c:pt>
                <c:pt idx="11">
                  <c:v>0.39402265533396741</c:v>
                </c:pt>
                <c:pt idx="12">
                  <c:v>0.40821090041577285</c:v>
                </c:pt>
                <c:pt idx="13">
                  <c:v>0.368507285104059</c:v>
                </c:pt>
                <c:pt idx="14">
                  <c:v>0.41161271531018995</c:v>
                </c:pt>
                <c:pt idx="15">
                  <c:v>0.42956933926816582</c:v>
                </c:pt>
                <c:pt idx="16">
                  <c:v>0.45657723426020647</c:v>
                </c:pt>
                <c:pt idx="17">
                  <c:v>0.4315937575730483</c:v>
                </c:pt>
                <c:pt idx="18">
                  <c:v>0.42333587086423391</c:v>
                </c:pt>
                <c:pt idx="19">
                  <c:v>0.39055408080769499</c:v>
                </c:pt>
                <c:pt idx="20">
                  <c:v>0.38226023503833167</c:v>
                </c:pt>
                <c:pt idx="21">
                  <c:v>0.32537770081322703</c:v>
                </c:pt>
                <c:pt idx="22">
                  <c:v>0.32995488209925145</c:v>
                </c:pt>
              </c:numCache>
            </c:numRef>
          </c:val>
          <c:smooth val="0"/>
        </c:ser>
        <c:dLbls>
          <c:showLegendKey val="0"/>
          <c:showVal val="0"/>
          <c:showCatName val="0"/>
          <c:showSerName val="0"/>
          <c:showPercent val="0"/>
          <c:showBubbleSize val="0"/>
        </c:dLbls>
        <c:marker val="1"/>
        <c:smooth val="0"/>
        <c:axId val="192060800"/>
        <c:axId val="192067072"/>
      </c:lineChart>
      <c:catAx>
        <c:axId val="192060800"/>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2067072"/>
        <c:crosses val="autoZero"/>
        <c:auto val="1"/>
        <c:lblAlgn val="ctr"/>
        <c:lblOffset val="100"/>
        <c:noMultiLvlLbl val="0"/>
      </c:catAx>
      <c:valAx>
        <c:axId val="192067072"/>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2060800"/>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France!$L$1</c:f>
          <c:strCache>
            <c:ptCount val="1"/>
            <c:pt idx="0">
              <c:v>Gross Government debt, Shares of Total, France</c:v>
            </c:pt>
          </c:strCache>
        </c:strRef>
      </c:tx>
      <c:layout>
        <c:manualLayout>
          <c:xMode val="edge"/>
          <c:yMode val="edge"/>
          <c:x val="0.28391334666322326"/>
          <c:y val="1.9116276129340422E-2"/>
        </c:manualLayout>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France!$N$3</c:f>
              <c:strCache>
                <c:ptCount val="1"/>
                <c:pt idx="0">
                  <c:v>Central Bank (b.1)</c:v>
                </c:pt>
              </c:strCache>
            </c:strRef>
          </c:tx>
          <c:spPr>
            <a:ln w="38100">
              <a:solidFill>
                <a:srgbClr val="800000"/>
              </a:solidFill>
              <a:prstDash val="solid"/>
            </a:ln>
          </c:spPr>
          <c:marker>
            <c:symbol val="none"/>
          </c:marker>
          <c:cat>
            <c:numRef>
              <c:f>France!$A$10:$A$27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France!$N$10:$N$27</c:f>
              <c:numCache>
                <c:formatCode>0%</c:formatCode>
                <c:ptCount val="18"/>
                <c:pt idx="0">
                  <c:v>1.195508012553404E-2</c:v>
                </c:pt>
                <c:pt idx="1">
                  <c:v>1.0414089744715149E-2</c:v>
                </c:pt>
                <c:pt idx="2">
                  <c:v>7.0631838950828939E-3</c:v>
                </c:pt>
                <c:pt idx="3">
                  <c:v>6.7550913888593548E-3</c:v>
                </c:pt>
                <c:pt idx="4">
                  <c:v>5.6687498821710687E-3</c:v>
                </c:pt>
                <c:pt idx="5">
                  <c:v>5.3120072036560396E-3</c:v>
                </c:pt>
                <c:pt idx="6">
                  <c:v>4.9469508277764111E-3</c:v>
                </c:pt>
                <c:pt idx="7">
                  <c:v>4.5812702367162917E-3</c:v>
                </c:pt>
                <c:pt idx="8">
                  <c:v>7.9350281918672411E-3</c:v>
                </c:pt>
                <c:pt idx="9">
                  <c:v>1.2682031733666613E-2</c:v>
                </c:pt>
                <c:pt idx="10">
                  <c:v>1.5497993826770166E-2</c:v>
                </c:pt>
                <c:pt idx="11">
                  <c:v>8.6866790651034531E-3</c:v>
                </c:pt>
                <c:pt idx="12">
                  <c:v>6.1583093747014216E-3</c:v>
                </c:pt>
                <c:pt idx="13">
                  <c:v>8.9928542635692825E-3</c:v>
                </c:pt>
                <c:pt idx="14">
                  <c:v>9.5175633485523794E-3</c:v>
                </c:pt>
                <c:pt idx="15">
                  <c:v>1.2866062466341607E-2</c:v>
                </c:pt>
                <c:pt idx="16">
                  <c:v>2.3052712055684224E-2</c:v>
                </c:pt>
                <c:pt idx="17">
                  <c:v>2.972070951451649E-2</c:v>
                </c:pt>
              </c:numCache>
            </c:numRef>
          </c:val>
          <c:smooth val="0"/>
        </c:ser>
        <c:ser>
          <c:idx val="2"/>
          <c:order val="1"/>
          <c:tx>
            <c:strRef>
              <c:f>France!$P$4</c:f>
              <c:strCache>
                <c:ptCount val="1"/>
                <c:pt idx="0">
                  <c:v>Resident Banks (b.2.1)</c:v>
                </c:pt>
              </c:strCache>
            </c:strRef>
          </c:tx>
          <c:marker>
            <c:symbol val="none"/>
          </c:marker>
          <c:cat>
            <c:numRef>
              <c:f>France!$A$10:$A$27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France!$P$10:$P$27</c:f>
              <c:numCache>
                <c:formatCode>0%</c:formatCode>
                <c:ptCount val="18"/>
                <c:pt idx="0">
                  <c:v>0.42969908584664962</c:v>
                </c:pt>
                <c:pt idx="1">
                  <c:v>0.40907688338081521</c:v>
                </c:pt>
                <c:pt idx="2">
                  <c:v>0.38229120148555196</c:v>
                </c:pt>
                <c:pt idx="3">
                  <c:v>0.34469572487652111</c:v>
                </c:pt>
                <c:pt idx="4">
                  <c:v>0.3340579812604868</c:v>
                </c:pt>
                <c:pt idx="5">
                  <c:v>0.28685528025001467</c:v>
                </c:pt>
                <c:pt idx="6">
                  <c:v>0.27238180706780429</c:v>
                </c:pt>
                <c:pt idx="7">
                  <c:v>0.26306535432579631</c:v>
                </c:pt>
                <c:pt idx="8">
                  <c:v>0.25891292312899605</c:v>
                </c:pt>
                <c:pt idx="9">
                  <c:v>0.24510911853804654</c:v>
                </c:pt>
                <c:pt idx="10">
                  <c:v>0.2296817523811451</c:v>
                </c:pt>
                <c:pt idx="11">
                  <c:v>0.2291800791045808</c:v>
                </c:pt>
                <c:pt idx="12">
                  <c:v>0.22941933120081109</c:v>
                </c:pt>
                <c:pt idx="13">
                  <c:v>0.2283165933723896</c:v>
                </c:pt>
                <c:pt idx="14">
                  <c:v>0.23566107772579717</c:v>
                </c:pt>
                <c:pt idx="15">
                  <c:v>0.22253035994564985</c:v>
                </c:pt>
                <c:pt idx="16">
                  <c:v>0.20656944434301905</c:v>
                </c:pt>
                <c:pt idx="17">
                  <c:v>0.21543176775293321</c:v>
                </c:pt>
              </c:numCache>
            </c:numRef>
          </c:val>
          <c:smooth val="0"/>
        </c:ser>
        <c:ser>
          <c:idx val="0"/>
          <c:order val="2"/>
          <c:tx>
            <c:strRef>
              <c:f>France!$Q$4</c:f>
              <c:strCache>
                <c:ptCount val="1"/>
                <c:pt idx="0">
                  <c:v>Other financial institutions (b.2.2)</c:v>
                </c:pt>
              </c:strCache>
            </c:strRef>
          </c:tx>
          <c:marker>
            <c:symbol val="none"/>
          </c:marker>
          <c:cat>
            <c:numRef>
              <c:f>France!$A$10:$A$27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France!$Q$10:$Q$27</c:f>
              <c:numCache>
                <c:formatCode>0%</c:formatCode>
                <c:ptCount val="18"/>
                <c:pt idx="0">
                  <c:v>0.24246076348970955</c:v>
                </c:pt>
                <c:pt idx="1">
                  <c:v>0.29723248557588722</c:v>
                </c:pt>
                <c:pt idx="2">
                  <c:v>0.31549813170649249</c:v>
                </c:pt>
                <c:pt idx="3">
                  <c:v>0.32730115311379387</c:v>
                </c:pt>
                <c:pt idx="4">
                  <c:v>0.30147121203551835</c:v>
                </c:pt>
                <c:pt idx="5">
                  <c:v>0.31796698860301675</c:v>
                </c:pt>
                <c:pt idx="6">
                  <c:v>0.29754411671374603</c:v>
                </c:pt>
                <c:pt idx="7">
                  <c:v>0.28154224313797255</c:v>
                </c:pt>
                <c:pt idx="8">
                  <c:v>0.24375997376344455</c:v>
                </c:pt>
                <c:pt idx="9">
                  <c:v>0.2199469527300405</c:v>
                </c:pt>
                <c:pt idx="10">
                  <c:v>0.21371330481945283</c:v>
                </c:pt>
                <c:pt idx="11">
                  <c:v>0.20156093709528447</c:v>
                </c:pt>
                <c:pt idx="12">
                  <c:v>0.19643735604093115</c:v>
                </c:pt>
                <c:pt idx="13">
                  <c:v>0.1679674487395644</c:v>
                </c:pt>
                <c:pt idx="14">
                  <c:v>0.14658470502021553</c:v>
                </c:pt>
                <c:pt idx="15">
                  <c:v>0.16376106524382156</c:v>
                </c:pt>
                <c:pt idx="16">
                  <c:v>0.16980127301662021</c:v>
                </c:pt>
                <c:pt idx="17">
                  <c:v>0.16750614736804584</c:v>
                </c:pt>
              </c:numCache>
            </c:numRef>
          </c:val>
          <c:smooth val="0"/>
        </c:ser>
        <c:dLbls>
          <c:showLegendKey val="0"/>
          <c:showVal val="0"/>
          <c:showCatName val="0"/>
          <c:showSerName val="0"/>
          <c:showPercent val="0"/>
          <c:showBubbleSize val="0"/>
        </c:dLbls>
        <c:marker val="1"/>
        <c:smooth val="0"/>
        <c:axId val="191980672"/>
        <c:axId val="191982592"/>
      </c:lineChart>
      <c:catAx>
        <c:axId val="191980672"/>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1982592"/>
        <c:crosses val="autoZero"/>
        <c:auto val="1"/>
        <c:lblAlgn val="ctr"/>
        <c:lblOffset val="100"/>
        <c:noMultiLvlLbl val="0"/>
      </c:catAx>
      <c:valAx>
        <c:axId val="191982592"/>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1980672"/>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593411423"/>
          <c:h val="0.4213505724346308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France!$L$1</c:f>
          <c:strCache>
            <c:ptCount val="1"/>
            <c:pt idx="0">
              <c:v>Gross Government debt, Shares of Total, France</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France!$L$2</c:f>
              <c:strCache>
                <c:ptCount val="1"/>
                <c:pt idx="0">
                  <c:v>General Government (a)</c:v>
                </c:pt>
              </c:strCache>
            </c:strRef>
          </c:tx>
          <c:spPr>
            <a:ln>
              <a:solidFill>
                <a:srgbClr val="A5A5A5"/>
              </a:solidFill>
            </a:ln>
          </c:spPr>
          <c:marker>
            <c:symbol val="none"/>
          </c:marker>
          <c:cat>
            <c:numRef>
              <c:f>France!$A$10:$A$27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France!$L$10:$L$27</c:f>
              <c:numCache>
                <c:formatCode>0%</c:formatCode>
                <c:ptCount val="18"/>
                <c:pt idx="0">
                  <c:v>5.4847776443420648E-2</c:v>
                </c:pt>
                <c:pt idx="1">
                  <c:v>5.2140940007926947E-2</c:v>
                </c:pt>
                <c:pt idx="2">
                  <c:v>5.0768132286786206E-2</c:v>
                </c:pt>
                <c:pt idx="3">
                  <c:v>4.8705284218869313E-2</c:v>
                </c:pt>
                <c:pt idx="4">
                  <c:v>5.0374224685632414E-2</c:v>
                </c:pt>
                <c:pt idx="5">
                  <c:v>4.977092327853639E-2</c:v>
                </c:pt>
                <c:pt idx="6">
                  <c:v>4.9944941094208072E-2</c:v>
                </c:pt>
                <c:pt idx="7">
                  <c:v>5.1732169334395298E-2</c:v>
                </c:pt>
                <c:pt idx="8">
                  <c:v>3.9208543326171824E-2</c:v>
                </c:pt>
                <c:pt idx="9">
                  <c:v>3.5662630797969233E-2</c:v>
                </c:pt>
                <c:pt idx="10">
                  <c:v>3.2459621495520154E-2</c:v>
                </c:pt>
                <c:pt idx="11">
                  <c:v>4.0409298327876743E-2</c:v>
                </c:pt>
                <c:pt idx="12">
                  <c:v>4.3317417063388972E-2</c:v>
                </c:pt>
                <c:pt idx="13">
                  <c:v>3.8829565839837245E-2</c:v>
                </c:pt>
                <c:pt idx="14">
                  <c:v>3.4087300278315157E-2</c:v>
                </c:pt>
                <c:pt idx="15">
                  <c:v>3.3801052474077359E-2</c:v>
                </c:pt>
                <c:pt idx="16">
                  <c:v>3.5555373301928289E-2</c:v>
                </c:pt>
                <c:pt idx="17">
                  <c:v>3.8746109899372397E-2</c:v>
                </c:pt>
              </c:numCache>
            </c:numRef>
          </c:val>
          <c:smooth val="0"/>
        </c:ser>
        <c:ser>
          <c:idx val="1"/>
          <c:order val="1"/>
          <c:tx>
            <c:strRef>
              <c:f>France!$M$2</c:f>
              <c:strCache>
                <c:ptCount val="1"/>
                <c:pt idx="0">
                  <c:v>Total economy (b)</c:v>
                </c:pt>
              </c:strCache>
            </c:strRef>
          </c:tx>
          <c:spPr>
            <a:ln w="38100">
              <a:solidFill>
                <a:srgbClr val="4472C4"/>
              </a:solidFill>
              <a:prstDash val="solid"/>
            </a:ln>
          </c:spPr>
          <c:marker>
            <c:symbol val="none"/>
          </c:marker>
          <c:cat>
            <c:numRef>
              <c:f>France!$A$10:$A$27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France!$M$10:$M$27</c:f>
              <c:numCache>
                <c:formatCode>0%</c:formatCode>
                <c:ptCount val="18"/>
                <c:pt idx="0">
                  <c:v>0.78063738583767472</c:v>
                </c:pt>
                <c:pt idx="1">
                  <c:v>0.81592464614705285</c:v>
                </c:pt>
                <c:pt idx="2">
                  <c:v>0.79670796844211322</c:v>
                </c:pt>
                <c:pt idx="3">
                  <c:v>0.77448433679041939</c:v>
                </c:pt>
                <c:pt idx="4">
                  <c:v>0.72818515166940034</c:v>
                </c:pt>
                <c:pt idx="5">
                  <c:v>0.67976119512696553</c:v>
                </c:pt>
                <c:pt idx="6">
                  <c:v>0.63633286532335553</c:v>
                </c:pt>
                <c:pt idx="7">
                  <c:v>0.60205439712521658</c:v>
                </c:pt>
                <c:pt idx="8">
                  <c:v>0.56003572149093239</c:v>
                </c:pt>
                <c:pt idx="9">
                  <c:v>0.51808726088304313</c:v>
                </c:pt>
                <c:pt idx="10">
                  <c:v>0.49228346270811046</c:v>
                </c:pt>
                <c:pt idx="11">
                  <c:v>0.47154841928259522</c:v>
                </c:pt>
                <c:pt idx="12">
                  <c:v>0.45594546512647077</c:v>
                </c:pt>
                <c:pt idx="13">
                  <c:v>0.43189755275110486</c:v>
                </c:pt>
                <c:pt idx="14">
                  <c:v>0.41222982635540384</c:v>
                </c:pt>
                <c:pt idx="15">
                  <c:v>0.41350285350474353</c:v>
                </c:pt>
                <c:pt idx="16">
                  <c:v>0.4136613074737906</c:v>
                </c:pt>
                <c:pt idx="17">
                  <c:v>0.42580568393695745</c:v>
                </c:pt>
              </c:numCache>
            </c:numRef>
          </c:val>
          <c:smooth val="0"/>
        </c:ser>
        <c:ser>
          <c:idx val="0"/>
          <c:order val="2"/>
          <c:tx>
            <c:strRef>
              <c:f>France!$S$2</c:f>
              <c:strCache>
                <c:ptCount val="1"/>
                <c:pt idx="0">
                  <c:v>Rest of the world (c)</c:v>
                </c:pt>
              </c:strCache>
            </c:strRef>
          </c:tx>
          <c:spPr>
            <a:ln w="38100">
              <a:solidFill>
                <a:srgbClr val="ED7D31"/>
              </a:solidFill>
              <a:prstDash val="solid"/>
            </a:ln>
          </c:spPr>
          <c:marker>
            <c:symbol val="none"/>
          </c:marker>
          <c:cat>
            <c:numRef>
              <c:f>France!$A$10:$A$27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France!$S$10:$S$27</c:f>
              <c:numCache>
                <c:formatCode>0%</c:formatCode>
                <c:ptCount val="18"/>
                <c:pt idx="0">
                  <c:v>0.1645148377189046</c:v>
                </c:pt>
                <c:pt idx="1">
                  <c:v>0.13193441384502025</c:v>
                </c:pt>
                <c:pt idx="2">
                  <c:v>0.1525238992711006</c:v>
                </c:pt>
                <c:pt idx="3">
                  <c:v>0.17681037899071131</c:v>
                </c:pt>
                <c:pt idx="4">
                  <c:v>0.22144062364496728</c:v>
                </c:pt>
                <c:pt idx="5">
                  <c:v>0.27046788159449803</c:v>
                </c:pt>
                <c:pt idx="6">
                  <c:v>0.31372219358243636</c:v>
                </c:pt>
                <c:pt idx="7">
                  <c:v>0.34621343354038819</c:v>
                </c:pt>
                <c:pt idx="8">
                  <c:v>0.40075573518289576</c:v>
                </c:pt>
                <c:pt idx="9">
                  <c:v>0.44625010831898759</c:v>
                </c:pt>
                <c:pt idx="10">
                  <c:v>0.47525691579636942</c:v>
                </c:pt>
                <c:pt idx="11">
                  <c:v>0.48804228238952801</c:v>
                </c:pt>
                <c:pt idx="12">
                  <c:v>0.5007371178101403</c:v>
                </c:pt>
                <c:pt idx="13">
                  <c:v>0.52927288140905793</c:v>
                </c:pt>
                <c:pt idx="14">
                  <c:v>0.55368287336628097</c:v>
                </c:pt>
                <c:pt idx="15">
                  <c:v>0.55269609402117914</c:v>
                </c:pt>
                <c:pt idx="16">
                  <c:v>0.55078331922428114</c:v>
                </c:pt>
                <c:pt idx="17">
                  <c:v>0.53544820616367017</c:v>
                </c:pt>
              </c:numCache>
            </c:numRef>
          </c:val>
          <c:smooth val="0"/>
        </c:ser>
        <c:dLbls>
          <c:showLegendKey val="0"/>
          <c:showVal val="0"/>
          <c:showCatName val="0"/>
          <c:showSerName val="0"/>
          <c:showPercent val="0"/>
          <c:showBubbleSize val="0"/>
        </c:dLbls>
        <c:marker val="1"/>
        <c:smooth val="0"/>
        <c:axId val="192099072"/>
        <c:axId val="192100992"/>
      </c:lineChart>
      <c:catAx>
        <c:axId val="192099072"/>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2100992"/>
        <c:crosses val="autoZero"/>
        <c:auto val="1"/>
        <c:lblAlgn val="ctr"/>
        <c:lblOffset val="100"/>
        <c:noMultiLvlLbl val="0"/>
      </c:catAx>
      <c:valAx>
        <c:axId val="192100992"/>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2099072"/>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Greece!$L$1</c:f>
          <c:strCache>
            <c:ptCount val="1"/>
            <c:pt idx="0">
              <c:v>Gross Government debt, Shares of Total, Greece</c:v>
            </c:pt>
          </c:strCache>
        </c:strRef>
      </c:tx>
      <c:layout>
        <c:manualLayout>
          <c:xMode val="edge"/>
          <c:yMode val="edge"/>
          <c:x val="0.28391334666322326"/>
          <c:y val="1.9116276129340422E-2"/>
        </c:manualLayout>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Greece!$N$3</c:f>
              <c:strCache>
                <c:ptCount val="1"/>
                <c:pt idx="0">
                  <c:v>Central Bank (b.1)</c:v>
                </c:pt>
              </c:strCache>
            </c:strRef>
          </c:tx>
          <c:spPr>
            <a:ln w="38100">
              <a:solidFill>
                <a:srgbClr val="800000"/>
              </a:solidFill>
              <a:prstDash val="solid"/>
            </a:ln>
          </c:spPr>
          <c:marker>
            <c:symbol val="none"/>
          </c:marker>
          <c:cat>
            <c:numRef>
              <c:f>Greece!$A$10:$A$27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numCache>
            </c:numRef>
          </c:cat>
          <c:val>
            <c:numRef>
              <c:f>Greece!$N$10:$N$26</c:f>
              <c:numCache>
                <c:formatCode>0%</c:formatCode>
                <c:ptCount val="17"/>
                <c:pt idx="0">
                  <c:v>0.19460048451765105</c:v>
                </c:pt>
                <c:pt idx="1">
                  <c:v>0.15529314971157174</c:v>
                </c:pt>
                <c:pt idx="2">
                  <c:v>0.13329972884655497</c:v>
                </c:pt>
                <c:pt idx="3">
                  <c:v>0.11822975823462599</c:v>
                </c:pt>
                <c:pt idx="4">
                  <c:v>0.11160301986366634</c:v>
                </c:pt>
                <c:pt idx="5">
                  <c:v>9.5473132182965006E-2</c:v>
                </c:pt>
                <c:pt idx="6">
                  <c:v>8.5640365382620529E-2</c:v>
                </c:pt>
                <c:pt idx="7">
                  <c:v>8.0670637496194783E-2</c:v>
                </c:pt>
                <c:pt idx="8">
                  <c:v>7.1929362008942746E-2</c:v>
                </c:pt>
                <c:pt idx="9">
                  <c:v>6.2281435397805916E-2</c:v>
                </c:pt>
                <c:pt idx="10">
                  <c:v>5.1514932265354675E-2</c:v>
                </c:pt>
                <c:pt idx="11">
                  <c:v>4.6703374049301583E-2</c:v>
                </c:pt>
                <c:pt idx="12">
                  <c:v>4.023560675173847E-2</c:v>
                </c:pt>
                <c:pt idx="13">
                  <c:v>3.4347144828731233E-2</c:v>
                </c:pt>
                <c:pt idx="14">
                  <c:v>3.1588877519351258E-2</c:v>
                </c:pt>
                <c:pt idx="15">
                  <c:v>2.9530754544001749E-2</c:v>
                </c:pt>
                <c:pt idx="16">
                  <c:v>2.6710904411242766E-2</c:v>
                </c:pt>
              </c:numCache>
            </c:numRef>
          </c:val>
          <c:smooth val="0"/>
        </c:ser>
        <c:ser>
          <c:idx val="2"/>
          <c:order val="1"/>
          <c:tx>
            <c:strRef>
              <c:f>Greece!$P$4</c:f>
              <c:strCache>
                <c:ptCount val="1"/>
                <c:pt idx="0">
                  <c:v>Resident Banks (b.2.1)</c:v>
                </c:pt>
              </c:strCache>
            </c:strRef>
          </c:tx>
          <c:marker>
            <c:symbol val="none"/>
          </c:marker>
          <c:cat>
            <c:numRef>
              <c:f>Greece!$A$10:$A$27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numCache>
            </c:numRef>
          </c:cat>
          <c:val>
            <c:numRef>
              <c:f>Greece!$P$10:$P$26</c:f>
              <c:numCache>
                <c:formatCode>0%</c:formatCode>
                <c:ptCount val="17"/>
                <c:pt idx="0">
                  <c:v>0.33194748590349848</c:v>
                </c:pt>
                <c:pt idx="1">
                  <c:v>0.31719630886601408</c:v>
                </c:pt>
                <c:pt idx="2">
                  <c:v>0.31856184384342628</c:v>
                </c:pt>
                <c:pt idx="3">
                  <c:v>0.31736167450916763</c:v>
                </c:pt>
                <c:pt idx="4">
                  <c:v>0.32185736275012827</c:v>
                </c:pt>
                <c:pt idx="5">
                  <c:v>0.29508325839967969</c:v>
                </c:pt>
                <c:pt idx="6">
                  <c:v>0.24969642977001885</c:v>
                </c:pt>
                <c:pt idx="7">
                  <c:v>0.22969736305520294</c:v>
                </c:pt>
                <c:pt idx="8">
                  <c:v>0.19522300362121939</c:v>
                </c:pt>
                <c:pt idx="9">
                  <c:v>0.16421874312209295</c:v>
                </c:pt>
                <c:pt idx="10">
                  <c:v>0.16760228293206106</c:v>
                </c:pt>
                <c:pt idx="11">
                  <c:v>0.17387876910949068</c:v>
                </c:pt>
                <c:pt idx="12">
                  <c:v>0.15525667281172281</c:v>
                </c:pt>
                <c:pt idx="13">
                  <c:v>0.13845392882220078</c:v>
                </c:pt>
                <c:pt idx="14">
                  <c:v>0.14019254465616368</c:v>
                </c:pt>
                <c:pt idx="15">
                  <c:v>0.16677460685938897</c:v>
                </c:pt>
                <c:pt idx="16">
                  <c:v>0.18639531612723434</c:v>
                </c:pt>
              </c:numCache>
            </c:numRef>
          </c:val>
          <c:smooth val="0"/>
        </c:ser>
        <c:ser>
          <c:idx val="0"/>
          <c:order val="2"/>
          <c:tx>
            <c:strRef>
              <c:f>Greece!$Q$4</c:f>
              <c:strCache>
                <c:ptCount val="1"/>
                <c:pt idx="0">
                  <c:v>Other financial institutions (b.2.2)</c:v>
                </c:pt>
              </c:strCache>
            </c:strRef>
          </c:tx>
          <c:marker>
            <c:symbol val="none"/>
          </c:marker>
          <c:cat>
            <c:numRef>
              <c:f>Greece!$A$10:$A$27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numCache>
            </c:numRef>
          </c:cat>
          <c:val>
            <c:numRef>
              <c:f>Greece!$Q$10:$Q$26</c:f>
              <c:numCache>
                <c:formatCode>0%</c:formatCode>
                <c:ptCount val="17"/>
                <c:pt idx="0">
                  <c:v>2.3834459995556827E-2</c:v>
                </c:pt>
                <c:pt idx="1">
                  <c:v>3.4789031311063118E-2</c:v>
                </c:pt>
                <c:pt idx="2">
                  <c:v>5.0172078147813388E-2</c:v>
                </c:pt>
                <c:pt idx="3">
                  <c:v>3.6711017361674508E-2</c:v>
                </c:pt>
                <c:pt idx="4">
                  <c:v>3.0975591878619074E-2</c:v>
                </c:pt>
                <c:pt idx="5">
                  <c:v>2.5400867698891421E-2</c:v>
                </c:pt>
                <c:pt idx="6">
                  <c:v>2.3974420775797367E-2</c:v>
                </c:pt>
                <c:pt idx="7">
                  <c:v>1.8885372451939369E-2</c:v>
                </c:pt>
                <c:pt idx="8">
                  <c:v>1.7966198365339605E-2</c:v>
                </c:pt>
                <c:pt idx="9">
                  <c:v>1.914320230461853E-2</c:v>
                </c:pt>
                <c:pt idx="10">
                  <c:v>1.4078932248330574E-2</c:v>
                </c:pt>
                <c:pt idx="11">
                  <c:v>6.4512755748432427E-3</c:v>
                </c:pt>
                <c:pt idx="12">
                  <c:v>3.5280445472405924E-3</c:v>
                </c:pt>
                <c:pt idx="13">
                  <c:v>2.3105632170787979E-3</c:v>
                </c:pt>
                <c:pt idx="14">
                  <c:v>2.9130599113176064E-3</c:v>
                </c:pt>
                <c:pt idx="15">
                  <c:v>2.6830847905259352E-3</c:v>
                </c:pt>
                <c:pt idx="16">
                  <c:v>2.013833934942122E-3</c:v>
                </c:pt>
              </c:numCache>
            </c:numRef>
          </c:val>
          <c:smooth val="0"/>
        </c:ser>
        <c:dLbls>
          <c:showLegendKey val="0"/>
          <c:showVal val="0"/>
          <c:showCatName val="0"/>
          <c:showSerName val="0"/>
          <c:showPercent val="0"/>
          <c:showBubbleSize val="0"/>
        </c:dLbls>
        <c:marker val="1"/>
        <c:smooth val="0"/>
        <c:axId val="192201472"/>
        <c:axId val="192203392"/>
      </c:lineChart>
      <c:catAx>
        <c:axId val="192201472"/>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2203392"/>
        <c:crosses val="autoZero"/>
        <c:auto val="1"/>
        <c:lblAlgn val="ctr"/>
        <c:lblOffset val="100"/>
        <c:noMultiLvlLbl val="0"/>
      </c:catAx>
      <c:valAx>
        <c:axId val="192203392"/>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2201472"/>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593411423"/>
          <c:h val="0.4213505724346308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Japan!$M$1</c:f>
          <c:strCache>
            <c:ptCount val="1"/>
            <c:pt idx="0">
              <c:v>Gross Government debt, Shares of Total, Japan</c:v>
            </c:pt>
          </c:strCache>
        </c:strRef>
      </c:tx>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Japan!$O$3</c:f>
              <c:strCache>
                <c:ptCount val="1"/>
                <c:pt idx="0">
                  <c:v>Central Bank (b.1)</c:v>
                </c:pt>
              </c:strCache>
            </c:strRef>
          </c:tx>
          <c:spPr>
            <a:ln w="38100">
              <a:solidFill>
                <a:srgbClr val="800000"/>
              </a:solidFill>
              <a:prstDash val="solid"/>
            </a:ln>
          </c:spPr>
          <c:marker>
            <c:symbol val="none"/>
          </c:marker>
          <c:cat>
            <c:numRef>
              <c:f>Japan!$A$5:$A$36</c:f>
              <c:numCache>
                <c:formatCode>General</c:formatCode>
                <c:ptCount val="32"/>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numCache>
            </c:numRef>
          </c:cat>
          <c:val>
            <c:numRef>
              <c:f>Japan!$O$5:$O$36</c:f>
              <c:numCache>
                <c:formatCode>0%</c:formatCode>
                <c:ptCount val="32"/>
                <c:pt idx="0">
                  <c:v>0.17056492852882357</c:v>
                </c:pt>
                <c:pt idx="1">
                  <c:v>0.14064732708199343</c:v>
                </c:pt>
                <c:pt idx="2">
                  <c:v>0.12710861318427896</c:v>
                </c:pt>
                <c:pt idx="3">
                  <c:v>0.11433251253199499</c:v>
                </c:pt>
                <c:pt idx="4">
                  <c:v>9.5344788177699147E-2</c:v>
                </c:pt>
                <c:pt idx="5">
                  <c:v>9.1038029446286542E-2</c:v>
                </c:pt>
                <c:pt idx="6">
                  <c:v>0.10328110059575669</c:v>
                </c:pt>
                <c:pt idx="7">
                  <c:v>0.10456329572908883</c:v>
                </c:pt>
                <c:pt idx="8">
                  <c:v>0.12594849336374256</c:v>
                </c:pt>
                <c:pt idx="9">
                  <c:v>0.11140563345253388</c:v>
                </c:pt>
                <c:pt idx="10">
                  <c:v>8.2567402796213649E-2</c:v>
                </c:pt>
                <c:pt idx="11">
                  <c:v>0.10010418282683622</c:v>
                </c:pt>
                <c:pt idx="12">
                  <c:v>0.1083535424347737</c:v>
                </c:pt>
                <c:pt idx="13">
                  <c:v>0.11312191242318771</c:v>
                </c:pt>
                <c:pt idx="14">
                  <c:v>0.11532029900657452</c:v>
                </c:pt>
                <c:pt idx="15">
                  <c:v>0.12721319359134681</c:v>
                </c:pt>
                <c:pt idx="16">
                  <c:v>0.13308472035301566</c:v>
                </c:pt>
                <c:pt idx="17">
                  <c:v>0.11798885690689316</c:v>
                </c:pt>
                <c:pt idx="18">
                  <c:v>0.13510552593919831</c:v>
                </c:pt>
                <c:pt idx="19">
                  <c:v>0.1224797027087071</c:v>
                </c:pt>
                <c:pt idx="20">
                  <c:v>0.1095176368569781</c:v>
                </c:pt>
                <c:pt idx="21">
                  <c:v>0.11935858094576411</c:v>
                </c:pt>
                <c:pt idx="22">
                  <c:v>0.10713690945229441</c:v>
                </c:pt>
                <c:pt idx="23">
                  <c:v>8.9310869281729655E-2</c:v>
                </c:pt>
                <c:pt idx="24">
                  <c:v>8.0819077367503975E-2</c:v>
                </c:pt>
                <c:pt idx="25">
                  <c:v>7.6487796116178106E-2</c:v>
                </c:pt>
                <c:pt idx="26">
                  <c:v>7.2205769955616089E-2</c:v>
                </c:pt>
                <c:pt idx="27">
                  <c:v>7.1420248455028229E-2</c:v>
                </c:pt>
                <c:pt idx="28">
                  <c:v>6.8389504420453787E-2</c:v>
                </c:pt>
                <c:pt idx="29">
                  <c:v>6.941009102126626E-2</c:v>
                </c:pt>
                <c:pt idx="30">
                  <c:v>8.1223469046642197E-2</c:v>
                </c:pt>
                <c:pt idx="31">
                  <c:v>0.13199285008965436</c:v>
                </c:pt>
              </c:numCache>
            </c:numRef>
          </c:val>
          <c:smooth val="0"/>
        </c:ser>
        <c:dLbls>
          <c:showLegendKey val="0"/>
          <c:showVal val="0"/>
          <c:showCatName val="0"/>
          <c:showSerName val="0"/>
          <c:showPercent val="0"/>
          <c:showBubbleSize val="0"/>
        </c:dLbls>
        <c:marker val="1"/>
        <c:smooth val="0"/>
        <c:axId val="178559616"/>
        <c:axId val="178561792"/>
      </c:lineChart>
      <c:catAx>
        <c:axId val="178559616"/>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78561792"/>
        <c:crosses val="autoZero"/>
        <c:auto val="1"/>
        <c:lblAlgn val="ctr"/>
        <c:lblOffset val="100"/>
        <c:noMultiLvlLbl val="0"/>
      </c:catAx>
      <c:valAx>
        <c:axId val="178561792"/>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78559616"/>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12467497396516898"/>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Greece!$L$1</c:f>
          <c:strCache>
            <c:ptCount val="1"/>
            <c:pt idx="0">
              <c:v>Gross Government debt, Shares of Total, Greece</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Greece!$L$2</c:f>
              <c:strCache>
                <c:ptCount val="1"/>
                <c:pt idx="0">
                  <c:v>General Government (a)</c:v>
                </c:pt>
              </c:strCache>
            </c:strRef>
          </c:tx>
          <c:spPr>
            <a:ln>
              <a:solidFill>
                <a:srgbClr val="A5A5A5"/>
              </a:solidFill>
            </a:ln>
          </c:spPr>
          <c:marker>
            <c:symbol val="none"/>
          </c:marker>
          <c:cat>
            <c:numRef>
              <c:f>Greece!$A$10:$A$26</c:f>
              <c:numCache>
                <c:formatCode>General</c:formatCode>
                <c:ptCount val="1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numCache>
            </c:numRef>
          </c:cat>
          <c:val>
            <c:numRef>
              <c:f>Greece!$L$10:$L$26</c:f>
              <c:numCache>
                <c:formatCode>0%</c:formatCode>
                <c:ptCount val="17"/>
                <c:pt idx="0">
                  <c:v>8.0971574259206369E-2</c:v>
                </c:pt>
                <c:pt idx="1">
                  <c:v>8.5696388335717424E-2</c:v>
                </c:pt>
                <c:pt idx="2">
                  <c:v>8.584787596468052E-2</c:v>
                </c:pt>
                <c:pt idx="3">
                  <c:v>9.1968197306506572E-2</c:v>
                </c:pt>
                <c:pt idx="4">
                  <c:v>7.2359451733489705E-2</c:v>
                </c:pt>
                <c:pt idx="5">
                  <c:v>7.4732371994722921E-2</c:v>
                </c:pt>
                <c:pt idx="6">
                  <c:v>7.330839684408999E-2</c:v>
                </c:pt>
                <c:pt idx="7">
                  <c:v>8.5518342590305732E-2</c:v>
                </c:pt>
                <c:pt idx="8">
                  <c:v>9.5905816011923661E-2</c:v>
                </c:pt>
                <c:pt idx="9">
                  <c:v>0.10404041886148323</c:v>
                </c:pt>
                <c:pt idx="10">
                  <c:v>9.5943582126395449E-2</c:v>
                </c:pt>
                <c:pt idx="11">
                  <c:v>9.5550469969794841E-2</c:v>
                </c:pt>
                <c:pt idx="12">
                  <c:v>9.3425042302465469E-2</c:v>
                </c:pt>
                <c:pt idx="13">
                  <c:v>8.9319871189559572E-2</c:v>
                </c:pt>
                <c:pt idx="14">
                  <c:v>7.9098180566694626E-2</c:v>
                </c:pt>
                <c:pt idx="15">
                  <c:v>7.6160917800038697E-2</c:v>
                </c:pt>
                <c:pt idx="16">
                  <c:v>6.6325068551853592E-2</c:v>
                </c:pt>
              </c:numCache>
            </c:numRef>
          </c:val>
          <c:smooth val="0"/>
        </c:ser>
        <c:ser>
          <c:idx val="1"/>
          <c:order val="1"/>
          <c:tx>
            <c:strRef>
              <c:f>Greece!$M$2</c:f>
              <c:strCache>
                <c:ptCount val="1"/>
                <c:pt idx="0">
                  <c:v>Total economy (b)</c:v>
                </c:pt>
              </c:strCache>
            </c:strRef>
          </c:tx>
          <c:spPr>
            <a:ln w="38100">
              <a:solidFill>
                <a:srgbClr val="4472C4"/>
              </a:solidFill>
              <a:prstDash val="solid"/>
            </a:ln>
          </c:spPr>
          <c:marker>
            <c:symbol val="none"/>
          </c:marker>
          <c:cat>
            <c:numRef>
              <c:f>Greece!$A$10:$A$26</c:f>
              <c:numCache>
                <c:formatCode>General</c:formatCode>
                <c:ptCount val="1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numCache>
            </c:numRef>
          </c:cat>
          <c:val>
            <c:numRef>
              <c:f>Greece!$M$10:$M$26</c:f>
              <c:numCache>
                <c:formatCode>0%</c:formatCode>
                <c:ptCount val="17"/>
                <c:pt idx="0">
                  <c:v>0.76332688015064476</c:v>
                </c:pt>
                <c:pt idx="1">
                  <c:v>0.72197758019428004</c:v>
                </c:pt>
                <c:pt idx="2">
                  <c:v>0.63911388444691652</c:v>
                </c:pt>
                <c:pt idx="3">
                  <c:v>0.58480447833847149</c:v>
                </c:pt>
                <c:pt idx="4">
                  <c:v>0.54897749761782599</c:v>
                </c:pt>
                <c:pt idx="5">
                  <c:v>0.53585329193932674</c:v>
                </c:pt>
                <c:pt idx="6">
                  <c:v>0.52475851674670349</c:v>
                </c:pt>
                <c:pt idx="7">
                  <c:v>0.49431083898611744</c:v>
                </c:pt>
                <c:pt idx="8">
                  <c:v>0.4189745438501149</c:v>
                </c:pt>
                <c:pt idx="9">
                  <c:v>0.35796418841919408</c:v>
                </c:pt>
                <c:pt idx="10">
                  <c:v>0.29008643987725624</c:v>
                </c:pt>
                <c:pt idx="11">
                  <c:v>0.27308925203010059</c:v>
                </c:pt>
                <c:pt idx="12">
                  <c:v>0.21976840583111568</c:v>
                </c:pt>
                <c:pt idx="13">
                  <c:v>0.19682332146921383</c:v>
                </c:pt>
                <c:pt idx="14">
                  <c:v>0.19365395429445872</c:v>
                </c:pt>
                <c:pt idx="15">
                  <c:v>0.22927057662492045</c:v>
                </c:pt>
                <c:pt idx="16">
                  <c:v>0.24956555344941359</c:v>
                </c:pt>
              </c:numCache>
            </c:numRef>
          </c:val>
          <c:smooth val="0"/>
        </c:ser>
        <c:ser>
          <c:idx val="0"/>
          <c:order val="2"/>
          <c:tx>
            <c:strRef>
              <c:f>Greece!$S$2</c:f>
              <c:strCache>
                <c:ptCount val="1"/>
                <c:pt idx="0">
                  <c:v>Rest of the world (c)</c:v>
                </c:pt>
              </c:strCache>
            </c:strRef>
          </c:tx>
          <c:spPr>
            <a:ln w="38100">
              <a:solidFill>
                <a:srgbClr val="ED7D31"/>
              </a:solidFill>
              <a:prstDash val="solid"/>
            </a:ln>
          </c:spPr>
          <c:marker>
            <c:symbol val="none"/>
          </c:marker>
          <c:cat>
            <c:numRef>
              <c:f>Greece!$A$10:$A$26</c:f>
              <c:numCache>
                <c:formatCode>General</c:formatCode>
                <c:ptCount val="1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numCache>
            </c:numRef>
          </c:cat>
          <c:val>
            <c:numRef>
              <c:f>Greece!$S$10:$S$26</c:f>
              <c:numCache>
                <c:formatCode>0%</c:formatCode>
                <c:ptCount val="17"/>
                <c:pt idx="0">
                  <c:v>0.15570154559014884</c:v>
                </c:pt>
                <c:pt idx="1">
                  <c:v>0.19232603147000252</c:v>
                </c:pt>
                <c:pt idx="2">
                  <c:v>0.27503823958840296</c:v>
                </c:pt>
                <c:pt idx="3">
                  <c:v>0.32322732435502188</c:v>
                </c:pt>
                <c:pt idx="4">
                  <c:v>0.37866305064868433</c:v>
                </c:pt>
                <c:pt idx="5">
                  <c:v>0.38941433606595038</c:v>
                </c:pt>
                <c:pt idx="6">
                  <c:v>0.40193308640920655</c:v>
                </c:pt>
                <c:pt idx="7">
                  <c:v>0.42017081842357684</c:v>
                </c:pt>
                <c:pt idx="8">
                  <c:v>0.48511964013796144</c:v>
                </c:pt>
                <c:pt idx="9">
                  <c:v>0.53799539271932273</c:v>
                </c:pt>
                <c:pt idx="10">
                  <c:v>0.61396997799634834</c:v>
                </c:pt>
                <c:pt idx="11">
                  <c:v>0.63136027800010452</c:v>
                </c:pt>
                <c:pt idx="12">
                  <c:v>0.68680655186641881</c:v>
                </c:pt>
                <c:pt idx="13">
                  <c:v>0.71385680734122658</c:v>
                </c:pt>
                <c:pt idx="14">
                  <c:v>0.72724786513884665</c:v>
                </c:pt>
                <c:pt idx="15">
                  <c:v>0.69456850557504091</c:v>
                </c:pt>
                <c:pt idx="16">
                  <c:v>0.68410937799873284</c:v>
                </c:pt>
              </c:numCache>
            </c:numRef>
          </c:val>
          <c:smooth val="0"/>
        </c:ser>
        <c:dLbls>
          <c:showLegendKey val="0"/>
          <c:showVal val="0"/>
          <c:showCatName val="0"/>
          <c:showSerName val="0"/>
          <c:showPercent val="0"/>
          <c:showBubbleSize val="0"/>
        </c:dLbls>
        <c:marker val="1"/>
        <c:smooth val="0"/>
        <c:axId val="192582016"/>
        <c:axId val="192583936"/>
      </c:lineChart>
      <c:catAx>
        <c:axId val="192582016"/>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2583936"/>
        <c:crosses val="autoZero"/>
        <c:auto val="1"/>
        <c:lblAlgn val="ctr"/>
        <c:lblOffset val="100"/>
        <c:noMultiLvlLbl val="0"/>
      </c:catAx>
      <c:valAx>
        <c:axId val="192583936"/>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2582016"/>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Luxembourg!$L$1</c:f>
          <c:strCache>
            <c:ptCount val="1"/>
            <c:pt idx="0">
              <c:v>Gross Government debt, Shares of Total, Luxembourg</c:v>
            </c:pt>
          </c:strCache>
        </c:strRef>
      </c:tx>
      <c:layout>
        <c:manualLayout>
          <c:xMode val="edge"/>
          <c:yMode val="edge"/>
          <c:x val="0.28391334666322326"/>
          <c:y val="1.9116276129340422E-2"/>
        </c:manualLayout>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Luxembourg!$N$3</c:f>
              <c:strCache>
                <c:ptCount val="1"/>
                <c:pt idx="0">
                  <c:v>Central Bank (b.1)</c:v>
                </c:pt>
              </c:strCache>
            </c:strRef>
          </c:tx>
          <c:spPr>
            <a:ln w="38100">
              <a:solidFill>
                <a:srgbClr val="800000"/>
              </a:solidFill>
              <a:prstDash val="solid"/>
            </a:ln>
          </c:spPr>
          <c:marker>
            <c:symbol val="none"/>
          </c:marker>
          <c:cat>
            <c:numRef>
              <c:f>Greece!$A$10:$A$26</c:f>
              <c:numCache>
                <c:formatCode>General</c:formatCode>
                <c:ptCount val="1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numCache>
            </c:numRef>
          </c:cat>
          <c:val>
            <c:numRef>
              <c:f>Luxembourg!$N$10:$N$27</c:f>
              <c:numCache>
                <c:formatCode>0%</c:formatCode>
                <c:ptCount val="18"/>
                <c:pt idx="0">
                  <c:v>9.8380665635934575E-2</c:v>
                </c:pt>
                <c:pt idx="1">
                  <c:v>9.1180981595092025E-2</c:v>
                </c:pt>
                <c:pt idx="2">
                  <c:v>8.6039676708302718E-2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ser>
        <c:ser>
          <c:idx val="2"/>
          <c:order val="1"/>
          <c:tx>
            <c:strRef>
              <c:f>Luxembourg!$P$4</c:f>
              <c:strCache>
                <c:ptCount val="1"/>
                <c:pt idx="0">
                  <c:v>Resident Banks (b.2.1)</c:v>
                </c:pt>
              </c:strCache>
            </c:strRef>
          </c:tx>
          <c:marker>
            <c:symbol val="none"/>
          </c:marker>
          <c:cat>
            <c:numRef>
              <c:f>Greece!$A$10:$A$26</c:f>
              <c:numCache>
                <c:formatCode>General</c:formatCode>
                <c:ptCount val="1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numCache>
            </c:numRef>
          </c:cat>
          <c:val>
            <c:numRef>
              <c:f>Luxembourg!$P$10:$P$27</c:f>
              <c:numCache>
                <c:formatCode>0%</c:formatCode>
                <c:ptCount val="18"/>
                <c:pt idx="0">
                  <c:v>0.74847424525998851</c:v>
                </c:pt>
                <c:pt idx="1">
                  <c:v>0.750920245398773</c:v>
                </c:pt>
                <c:pt idx="2">
                  <c:v>0.74783247612049963</c:v>
                </c:pt>
                <c:pt idx="3">
                  <c:v>0.76640641485545469</c:v>
                </c:pt>
                <c:pt idx="4">
                  <c:v>0.74483532440102973</c:v>
                </c:pt>
                <c:pt idx="5">
                  <c:v>0.73517738291506374</c:v>
                </c:pt>
                <c:pt idx="6">
                  <c:v>0.7288488210818308</c:v>
                </c:pt>
                <c:pt idx="7">
                  <c:v>0.74889891794899677</c:v>
                </c:pt>
                <c:pt idx="8">
                  <c:v>0.75040425642898123</c:v>
                </c:pt>
                <c:pt idx="9">
                  <c:v>0.70015591502631058</c:v>
                </c:pt>
                <c:pt idx="10">
                  <c:v>0.71237157331565737</c:v>
                </c:pt>
                <c:pt idx="11">
                  <c:v>0.74093795606042667</c:v>
                </c:pt>
                <c:pt idx="12">
                  <c:v>0.75271925703754561</c:v>
                </c:pt>
                <c:pt idx="13">
                  <c:v>0.54790835077107036</c:v>
                </c:pt>
                <c:pt idx="14">
                  <c:v>0.53150877916366002</c:v>
                </c:pt>
                <c:pt idx="15">
                  <c:v>0.45476247314394841</c:v>
                </c:pt>
                <c:pt idx="16">
                  <c:v>0.46972115991534552</c:v>
                </c:pt>
                <c:pt idx="17">
                  <c:v>0.46587574279657035</c:v>
                </c:pt>
              </c:numCache>
            </c:numRef>
          </c:val>
          <c:smooth val="0"/>
        </c:ser>
        <c:ser>
          <c:idx val="0"/>
          <c:order val="2"/>
          <c:tx>
            <c:strRef>
              <c:f>Luxembourg!$Q$4</c:f>
              <c:strCache>
                <c:ptCount val="1"/>
                <c:pt idx="0">
                  <c:v>Other financial institutions (b.2.2)</c:v>
                </c:pt>
              </c:strCache>
            </c:strRef>
          </c:tx>
          <c:marker>
            <c:symbol val="none"/>
          </c:marker>
          <c:cat>
            <c:numRef>
              <c:f>Greece!$A$10:$A$26</c:f>
              <c:numCache>
                <c:formatCode>General</c:formatCode>
                <c:ptCount val="1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numCache>
            </c:numRef>
          </c:cat>
          <c:val>
            <c:numRef>
              <c:f>Luxembourg!$Q$10:$Q$27</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ser>
        <c:dLbls>
          <c:showLegendKey val="0"/>
          <c:showVal val="0"/>
          <c:showCatName val="0"/>
          <c:showSerName val="0"/>
          <c:showPercent val="0"/>
          <c:showBubbleSize val="0"/>
        </c:dLbls>
        <c:marker val="1"/>
        <c:smooth val="0"/>
        <c:axId val="192717184"/>
        <c:axId val="192719104"/>
      </c:lineChart>
      <c:catAx>
        <c:axId val="192717184"/>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2719104"/>
        <c:crosses val="autoZero"/>
        <c:auto val="1"/>
        <c:lblAlgn val="ctr"/>
        <c:lblOffset val="100"/>
        <c:noMultiLvlLbl val="0"/>
      </c:catAx>
      <c:valAx>
        <c:axId val="192719104"/>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2717184"/>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593411423"/>
          <c:h val="0.4213505724346308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Luxembourg!$L$1</c:f>
          <c:strCache>
            <c:ptCount val="1"/>
            <c:pt idx="0">
              <c:v>Gross Government debt, Shares of Total, Luxembourg</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Luxembourg!$L$2</c:f>
              <c:strCache>
                <c:ptCount val="1"/>
                <c:pt idx="0">
                  <c:v>General Government (a)</c:v>
                </c:pt>
              </c:strCache>
            </c:strRef>
          </c:tx>
          <c:spPr>
            <a:ln>
              <a:solidFill>
                <a:srgbClr val="A5A5A5"/>
              </a:solidFill>
            </a:ln>
          </c:spPr>
          <c:marker>
            <c:symbol val="none"/>
          </c:marker>
          <c:cat>
            <c:numRef>
              <c:f>Luxembourg!$A$10:$A$27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Luxembourg!$L$10:$L$27</c:f>
              <c:numCache>
                <c:formatCode>0%</c:formatCode>
                <c:ptCount val="18"/>
                <c:pt idx="0">
                  <c:v>0.15029701358938891</c:v>
                </c:pt>
                <c:pt idx="1">
                  <c:v>0.15590490797546008</c:v>
                </c:pt>
                <c:pt idx="2">
                  <c:v>0.16480529022777382</c:v>
                </c:pt>
                <c:pt idx="3">
                  <c:v>0.20257438278117762</c:v>
                </c:pt>
                <c:pt idx="4">
                  <c:v>0.22665170615800931</c:v>
                </c:pt>
                <c:pt idx="5">
                  <c:v>0.23874946571411124</c:v>
                </c:pt>
                <c:pt idx="6">
                  <c:v>0.24647480351363846</c:v>
                </c:pt>
                <c:pt idx="7">
                  <c:v>0.22690446414006848</c:v>
                </c:pt>
                <c:pt idx="8">
                  <c:v>0.22695738354806735</c:v>
                </c:pt>
                <c:pt idx="9">
                  <c:v>0.29984408497368936</c:v>
                </c:pt>
                <c:pt idx="10">
                  <c:v>0.28762842668434263</c:v>
                </c:pt>
                <c:pt idx="11">
                  <c:v>0.24711079556659968</c:v>
                </c:pt>
                <c:pt idx="12">
                  <c:v>0.23597007913851045</c:v>
                </c:pt>
                <c:pt idx="13">
                  <c:v>0.2731540909810265</c:v>
                </c:pt>
                <c:pt idx="14">
                  <c:v>0.28048654777857956</c:v>
                </c:pt>
                <c:pt idx="15">
                  <c:v>0.24223844404518097</c:v>
                </c:pt>
                <c:pt idx="16">
                  <c:v>0.23361675268258264</c:v>
                </c:pt>
                <c:pt idx="17">
                  <c:v>0.2015080467452717</c:v>
                </c:pt>
              </c:numCache>
            </c:numRef>
          </c:val>
          <c:smooth val="0"/>
        </c:ser>
        <c:ser>
          <c:idx val="1"/>
          <c:order val="1"/>
          <c:tx>
            <c:strRef>
              <c:f>Luxembourg!$M$2</c:f>
              <c:strCache>
                <c:ptCount val="1"/>
                <c:pt idx="0">
                  <c:v>Total economy (b)</c:v>
                </c:pt>
              </c:strCache>
            </c:strRef>
          </c:tx>
          <c:spPr>
            <a:ln w="38100">
              <a:solidFill>
                <a:srgbClr val="4472C4"/>
              </a:solidFill>
              <a:prstDash val="solid"/>
            </a:ln>
          </c:spPr>
          <c:marker>
            <c:symbol val="none"/>
          </c:marker>
          <c:cat>
            <c:numRef>
              <c:f>Luxembourg!$A$10:$A$27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Luxembourg!$M$10:$M$27</c:f>
              <c:numCache>
                <c:formatCode>0%</c:formatCode>
                <c:ptCount val="18"/>
                <c:pt idx="0">
                  <c:v>0.84685491089592313</c:v>
                </c:pt>
                <c:pt idx="1">
                  <c:v>0.84210122699386514</c:v>
                </c:pt>
                <c:pt idx="2">
                  <c:v>0.83387215282880223</c:v>
                </c:pt>
                <c:pt idx="3">
                  <c:v>0.76640641485545469</c:v>
                </c:pt>
                <c:pt idx="4">
                  <c:v>0.74483532440102973</c:v>
                </c:pt>
                <c:pt idx="5">
                  <c:v>0.73517738291506374</c:v>
                </c:pt>
                <c:pt idx="6">
                  <c:v>0.7288488210818308</c:v>
                </c:pt>
                <c:pt idx="7">
                  <c:v>0.74889891794899677</c:v>
                </c:pt>
                <c:pt idx="8">
                  <c:v>0.75040425642898123</c:v>
                </c:pt>
                <c:pt idx="9">
                  <c:v>0.70015591502631058</c:v>
                </c:pt>
                <c:pt idx="10">
                  <c:v>0.71237157331565737</c:v>
                </c:pt>
                <c:pt idx="11">
                  <c:v>0.74093795606042667</c:v>
                </c:pt>
                <c:pt idx="12">
                  <c:v>0.75271925703754561</c:v>
                </c:pt>
                <c:pt idx="13">
                  <c:v>0.54790835077107036</c:v>
                </c:pt>
                <c:pt idx="14">
                  <c:v>0.53150877916366002</c:v>
                </c:pt>
                <c:pt idx="15">
                  <c:v>0.45476247314394841</c:v>
                </c:pt>
                <c:pt idx="16">
                  <c:v>0.46972115991534552</c:v>
                </c:pt>
                <c:pt idx="17">
                  <c:v>0.46587574279657035</c:v>
                </c:pt>
              </c:numCache>
            </c:numRef>
          </c:val>
          <c:smooth val="0"/>
        </c:ser>
        <c:ser>
          <c:idx val="0"/>
          <c:order val="2"/>
          <c:tx>
            <c:strRef>
              <c:f>Luxembourg!$S$2</c:f>
              <c:strCache>
                <c:ptCount val="1"/>
                <c:pt idx="0">
                  <c:v>Rest of the world (c)</c:v>
                </c:pt>
              </c:strCache>
            </c:strRef>
          </c:tx>
          <c:spPr>
            <a:ln w="38100">
              <a:solidFill>
                <a:srgbClr val="ED7D31"/>
              </a:solidFill>
              <a:prstDash val="solid"/>
            </a:ln>
          </c:spPr>
          <c:marker>
            <c:symbol val="none"/>
          </c:marker>
          <c:cat>
            <c:numRef>
              <c:f>Luxembourg!$A$10:$A$27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Luxembourg!$S$10:$S$27</c:f>
              <c:numCache>
                <c:formatCode>0%</c:formatCode>
                <c:ptCount val="18"/>
                <c:pt idx="0">
                  <c:v>2.8480755146879323E-3</c:v>
                </c:pt>
                <c:pt idx="1">
                  <c:v>1.9938650306748468E-3</c:v>
                </c:pt>
                <c:pt idx="2">
                  <c:v>1.322556943423953E-3</c:v>
                </c:pt>
                <c:pt idx="3">
                  <c:v>3.10192023633678E-2</c:v>
                </c:pt>
                <c:pt idx="4">
                  <c:v>2.8512969440960996E-2</c:v>
                </c:pt>
                <c:pt idx="5">
                  <c:v>2.6073151370824939E-2</c:v>
                </c:pt>
                <c:pt idx="6">
                  <c:v>2.4676375404530746E-2</c:v>
                </c:pt>
                <c:pt idx="7">
                  <c:v>2.4196617910934696E-2</c:v>
                </c:pt>
                <c:pt idx="8">
                  <c:v>2.2638360022951332E-2</c:v>
                </c:pt>
                <c:pt idx="9">
                  <c:v>0</c:v>
                </c:pt>
                <c:pt idx="10">
                  <c:v>0</c:v>
                </c:pt>
                <c:pt idx="11">
                  <c:v>1.1951248372973611E-2</c:v>
                </c:pt>
                <c:pt idx="12">
                  <c:v>1.1310663823943915E-2</c:v>
                </c:pt>
                <c:pt idx="13">
                  <c:v>0.17893755824790308</c:v>
                </c:pt>
                <c:pt idx="14">
                  <c:v>0.18800467305776034</c:v>
                </c:pt>
                <c:pt idx="15">
                  <c:v>0.30299908281087057</c:v>
                </c:pt>
                <c:pt idx="16">
                  <c:v>0.29666208740207184</c:v>
                </c:pt>
                <c:pt idx="17">
                  <c:v>0.33261621045815798</c:v>
                </c:pt>
              </c:numCache>
            </c:numRef>
          </c:val>
          <c:smooth val="0"/>
        </c:ser>
        <c:dLbls>
          <c:showLegendKey val="0"/>
          <c:showVal val="0"/>
          <c:showCatName val="0"/>
          <c:showSerName val="0"/>
          <c:showPercent val="0"/>
          <c:showBubbleSize val="0"/>
        </c:dLbls>
        <c:marker val="1"/>
        <c:smooth val="0"/>
        <c:axId val="192785792"/>
        <c:axId val="192787968"/>
      </c:lineChart>
      <c:catAx>
        <c:axId val="192785792"/>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2787968"/>
        <c:crosses val="autoZero"/>
        <c:auto val="1"/>
        <c:lblAlgn val="ctr"/>
        <c:lblOffset val="100"/>
        <c:noMultiLvlLbl val="0"/>
      </c:catAx>
      <c:valAx>
        <c:axId val="192787968"/>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2785792"/>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Malta!$L$1</c:f>
          <c:strCache>
            <c:ptCount val="1"/>
            <c:pt idx="0">
              <c:v>Gross Government debt, Shares of Total, Malta</c:v>
            </c:pt>
          </c:strCache>
        </c:strRef>
      </c:tx>
      <c:layout>
        <c:manualLayout>
          <c:xMode val="edge"/>
          <c:yMode val="edge"/>
          <c:x val="0.28391334666322326"/>
          <c:y val="1.9116276129340422E-2"/>
        </c:manualLayout>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Malta!$N$3</c:f>
              <c:strCache>
                <c:ptCount val="1"/>
                <c:pt idx="0">
                  <c:v>Central Bank (b.1)</c:v>
                </c:pt>
              </c:strCache>
            </c:strRef>
          </c:tx>
          <c:spPr>
            <a:ln w="38100">
              <a:solidFill>
                <a:srgbClr val="800000"/>
              </a:solidFill>
              <a:prstDash val="solid"/>
            </a:ln>
          </c:spPr>
          <c:marker>
            <c:symbol val="none"/>
          </c:marker>
          <c:cat>
            <c:numRef>
              <c:f>Malta!$A$10:$A$27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Malta!$N$10:$N$27</c:f>
              <c:numCache>
                <c:formatCode>0%</c:formatCode>
                <c:ptCount val="18"/>
                <c:pt idx="0">
                  <c:v>0.14496361052495588</c:v>
                </c:pt>
                <c:pt idx="1">
                  <c:v>0.12326823190563259</c:v>
                </c:pt>
                <c:pt idx="2">
                  <c:v>8.726409281001718E-2</c:v>
                </c:pt>
                <c:pt idx="3">
                  <c:v>2.9484609866649431E-2</c:v>
                </c:pt>
                <c:pt idx="4">
                  <c:v>6.873219888096924E-3</c:v>
                </c:pt>
                <c:pt idx="5">
                  <c:v>9.517020235384031E-3</c:v>
                </c:pt>
                <c:pt idx="6">
                  <c:v>9.955441130408799E-3</c:v>
                </c:pt>
                <c:pt idx="7">
                  <c:v>3.7652240846442341E-3</c:v>
                </c:pt>
                <c:pt idx="8">
                  <c:v>1.2753980642325238E-2</c:v>
                </c:pt>
                <c:pt idx="9">
                  <c:v>1.3914881450835817E-2</c:v>
                </c:pt>
                <c:pt idx="10">
                  <c:v>5.937681612946488E-3</c:v>
                </c:pt>
                <c:pt idx="11">
                  <c:v>2.0895084760557112E-2</c:v>
                </c:pt>
                <c:pt idx="12">
                  <c:v>5.8579306905772795E-2</c:v>
                </c:pt>
                <c:pt idx="13">
                  <c:v>6.6552089708087528E-2</c:v>
                </c:pt>
                <c:pt idx="14">
                  <c:v>4.7877743403176388E-2</c:v>
                </c:pt>
                <c:pt idx="15">
                  <c:v>5.8802432676061098E-2</c:v>
                </c:pt>
                <c:pt idx="16">
                  <c:v>7.1507825261793459E-2</c:v>
                </c:pt>
                <c:pt idx="17">
                  <c:v>5.6850021893580155E-2</c:v>
                </c:pt>
              </c:numCache>
            </c:numRef>
          </c:val>
          <c:smooth val="0"/>
        </c:ser>
        <c:ser>
          <c:idx val="2"/>
          <c:order val="1"/>
          <c:tx>
            <c:strRef>
              <c:f>Malta!$P$4</c:f>
              <c:strCache>
                <c:ptCount val="1"/>
                <c:pt idx="0">
                  <c:v>Resident Banks (b.2.1)</c:v>
                </c:pt>
              </c:strCache>
            </c:strRef>
          </c:tx>
          <c:marker>
            <c:symbol val="none"/>
          </c:marker>
          <c:cat>
            <c:numRef>
              <c:f>Malta!$A$10:$A$27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Malta!$P$10:$P$27</c:f>
              <c:numCache>
                <c:formatCode>0%</c:formatCode>
                <c:ptCount val="18"/>
                <c:pt idx="0">
                  <c:v>0.42414863940207381</c:v>
                </c:pt>
                <c:pt idx="1">
                  <c:v>0.52555298457953759</c:v>
                </c:pt>
                <c:pt idx="2">
                  <c:v>0.48298459844663555</c:v>
                </c:pt>
                <c:pt idx="3">
                  <c:v>0.52695112832378599</c:v>
                </c:pt>
                <c:pt idx="4">
                  <c:v>0.55515395106529608</c:v>
                </c:pt>
                <c:pt idx="5">
                  <c:v>0.52394846389345273</c:v>
                </c:pt>
                <c:pt idx="6">
                  <c:v>0.54191529934527782</c:v>
                </c:pt>
                <c:pt idx="7">
                  <c:v>0.52614912252653712</c:v>
                </c:pt>
                <c:pt idx="8">
                  <c:v>0.54680067965075108</c:v>
                </c:pt>
                <c:pt idx="9">
                  <c:v>0.43840863046409295</c:v>
                </c:pt>
                <c:pt idx="10">
                  <c:v>0.39712667828989529</c:v>
                </c:pt>
                <c:pt idx="11">
                  <c:v>0.34900308454910139</c:v>
                </c:pt>
                <c:pt idx="12">
                  <c:v>0.38927732867914583</c:v>
                </c:pt>
                <c:pt idx="13">
                  <c:v>0.36378955169356142</c:v>
                </c:pt>
                <c:pt idx="14">
                  <c:v>0.40899057198254357</c:v>
                </c:pt>
                <c:pt idx="15">
                  <c:v>0.41616408679056144</c:v>
                </c:pt>
                <c:pt idx="16">
                  <c:v>0.4145858556217169</c:v>
                </c:pt>
                <c:pt idx="17">
                  <c:v>0.38720495244484471</c:v>
                </c:pt>
              </c:numCache>
            </c:numRef>
          </c:val>
          <c:smooth val="0"/>
        </c:ser>
        <c:ser>
          <c:idx val="0"/>
          <c:order val="2"/>
          <c:tx>
            <c:strRef>
              <c:f>Malta!$Q$4</c:f>
              <c:strCache>
                <c:ptCount val="1"/>
                <c:pt idx="0">
                  <c:v>Other financial institutions (b.2.2)</c:v>
                </c:pt>
              </c:strCache>
            </c:strRef>
          </c:tx>
          <c:marker>
            <c:symbol val="none"/>
          </c:marker>
          <c:cat>
            <c:numRef>
              <c:f>Malta!$A$10:$A$27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Malta!$Q$10:$Q$27</c:f>
              <c:numCache>
                <c:formatCode>0%</c:formatCode>
                <c:ptCount val="18"/>
                <c:pt idx="0">
                  <c:v>5.2597026637765623E-2</c:v>
                </c:pt>
                <c:pt idx="1">
                  <c:v>5.3255610750635105E-2</c:v>
                </c:pt>
                <c:pt idx="2">
                  <c:v>5.5218446218438001E-2</c:v>
                </c:pt>
                <c:pt idx="3">
                  <c:v>6.0579287844881743E-2</c:v>
                </c:pt>
                <c:pt idx="4">
                  <c:v>5.1721678449742403E-2</c:v>
                </c:pt>
                <c:pt idx="5">
                  <c:v>8.1881071493910829E-2</c:v>
                </c:pt>
                <c:pt idx="6">
                  <c:v>4.9216769559959662E-2</c:v>
                </c:pt>
                <c:pt idx="7">
                  <c:v>5.797337671503696E-2</c:v>
                </c:pt>
                <c:pt idx="8">
                  <c:v>0.1125138522930974</c:v>
                </c:pt>
                <c:pt idx="9">
                  <c:v>0.20135092589942469</c:v>
                </c:pt>
                <c:pt idx="10">
                  <c:v>0.22836455213316051</c:v>
                </c:pt>
                <c:pt idx="11">
                  <c:v>0.29019226489994576</c:v>
                </c:pt>
                <c:pt idx="12">
                  <c:v>0.2339098483568347</c:v>
                </c:pt>
                <c:pt idx="13">
                  <c:v>0.20270156060865088</c:v>
                </c:pt>
                <c:pt idx="14">
                  <c:v>0.20517338451921502</c:v>
                </c:pt>
                <c:pt idx="15">
                  <c:v>0.19564187032523209</c:v>
                </c:pt>
                <c:pt idx="16">
                  <c:v>0.16569508371356673</c:v>
                </c:pt>
                <c:pt idx="17">
                  <c:v>0.17412755674009209</c:v>
                </c:pt>
              </c:numCache>
            </c:numRef>
          </c:val>
          <c:smooth val="0"/>
        </c:ser>
        <c:dLbls>
          <c:showLegendKey val="0"/>
          <c:showVal val="0"/>
          <c:showCatName val="0"/>
          <c:showSerName val="0"/>
          <c:showPercent val="0"/>
          <c:showBubbleSize val="0"/>
        </c:dLbls>
        <c:marker val="1"/>
        <c:smooth val="0"/>
        <c:axId val="193006976"/>
        <c:axId val="193017344"/>
      </c:lineChart>
      <c:catAx>
        <c:axId val="193006976"/>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3017344"/>
        <c:crosses val="autoZero"/>
        <c:auto val="1"/>
        <c:lblAlgn val="ctr"/>
        <c:lblOffset val="100"/>
        <c:noMultiLvlLbl val="0"/>
      </c:catAx>
      <c:valAx>
        <c:axId val="193017344"/>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3006976"/>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593411423"/>
          <c:h val="0.4213505724346308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Malta!$L$1</c:f>
          <c:strCache>
            <c:ptCount val="1"/>
            <c:pt idx="0">
              <c:v>Gross Government debt, Shares of Total, Malta</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Malta!$L$2</c:f>
              <c:strCache>
                <c:ptCount val="1"/>
                <c:pt idx="0">
                  <c:v>General Government (a)</c:v>
                </c:pt>
              </c:strCache>
            </c:strRef>
          </c:tx>
          <c:spPr>
            <a:ln>
              <a:solidFill>
                <a:srgbClr val="A5A5A5"/>
              </a:solidFill>
            </a:ln>
          </c:spPr>
          <c:marker>
            <c:symbol val="none"/>
          </c:marker>
          <c:cat>
            <c:numRef>
              <c:f>Malta!$A$10:$A$27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Malta!$L$10:$L$27</c:f>
              <c:numCache>
                <c:formatCode>0%</c:formatCode>
                <c:ptCount val="18"/>
                <c:pt idx="0">
                  <c:v>9.5698816681868737E-7</c:v>
                </c:pt>
                <c:pt idx="1">
                  <c:v>-1.6180967945119872E-6</c:v>
                </c:pt>
                <c:pt idx="2">
                  <c:v>-6.3201417227085424E-7</c:v>
                </c:pt>
                <c:pt idx="3">
                  <c:v>0</c:v>
                </c:pt>
                <c:pt idx="4">
                  <c:v>0</c:v>
                </c:pt>
                <c:pt idx="5">
                  <c:v>4.5061648830469047E-7</c:v>
                </c:pt>
                <c:pt idx="6">
                  <c:v>0</c:v>
                </c:pt>
                <c:pt idx="7">
                  <c:v>3.8993621431351605E-7</c:v>
                </c:pt>
                <c:pt idx="8">
                  <c:v>0</c:v>
                </c:pt>
                <c:pt idx="9">
                  <c:v>0</c:v>
                </c:pt>
                <c:pt idx="10">
                  <c:v>0</c:v>
                </c:pt>
                <c:pt idx="11">
                  <c:v>0</c:v>
                </c:pt>
                <c:pt idx="12">
                  <c:v>0</c:v>
                </c:pt>
                <c:pt idx="13">
                  <c:v>0</c:v>
                </c:pt>
                <c:pt idx="14">
                  <c:v>2.523626825758777E-7</c:v>
                </c:pt>
                <c:pt idx="15">
                  <c:v>2.1361183949000803E-16</c:v>
                </c:pt>
                <c:pt idx="16">
                  <c:v>-2.170488390716836E-7</c:v>
                </c:pt>
                <c:pt idx="17">
                  <c:v>2.0528438974467482E-7</c:v>
                </c:pt>
              </c:numCache>
            </c:numRef>
          </c:val>
          <c:smooth val="0"/>
        </c:ser>
        <c:ser>
          <c:idx val="1"/>
          <c:order val="1"/>
          <c:tx>
            <c:strRef>
              <c:f>Malta!$M$2</c:f>
              <c:strCache>
                <c:ptCount val="1"/>
                <c:pt idx="0">
                  <c:v>Total economy (b)</c:v>
                </c:pt>
              </c:strCache>
            </c:strRef>
          </c:tx>
          <c:spPr>
            <a:ln w="38100">
              <a:solidFill>
                <a:srgbClr val="4472C4"/>
              </a:solidFill>
              <a:prstDash val="solid"/>
            </a:ln>
          </c:spPr>
          <c:marker>
            <c:symbol val="none"/>
          </c:marker>
          <c:cat>
            <c:numRef>
              <c:f>Malta!$A$10:$A$27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Malta!$M$10:$M$27</c:f>
              <c:numCache>
                <c:formatCode>0%</c:formatCode>
                <c:ptCount val="18"/>
                <c:pt idx="0">
                  <c:v>0.84542440032729005</c:v>
                </c:pt>
                <c:pt idx="1">
                  <c:v>0.87241873108849377</c:v>
                </c:pt>
                <c:pt idx="2">
                  <c:v>0.89926705316440014</c:v>
                </c:pt>
                <c:pt idx="3">
                  <c:v>0.90143668033821744</c:v>
                </c:pt>
                <c:pt idx="4">
                  <c:v>0.91204235160312475</c:v>
                </c:pt>
                <c:pt idx="5">
                  <c:v>0.92106280602492285</c:v>
                </c:pt>
                <c:pt idx="6">
                  <c:v>0.93537623822974203</c:v>
                </c:pt>
                <c:pt idx="7">
                  <c:v>0.93300817852215734</c:v>
                </c:pt>
                <c:pt idx="8">
                  <c:v>0.93318785683638628</c:v>
                </c:pt>
                <c:pt idx="9">
                  <c:v>0.92332658424344483</c:v>
                </c:pt>
                <c:pt idx="10">
                  <c:v>0.93083791556767548</c:v>
                </c:pt>
                <c:pt idx="11">
                  <c:v>0.93781541635265897</c:v>
                </c:pt>
                <c:pt idx="12">
                  <c:v>0.95970017595002977</c:v>
                </c:pt>
                <c:pt idx="13">
                  <c:v>0.92393873849171904</c:v>
                </c:pt>
                <c:pt idx="14">
                  <c:v>0.94345183191333049</c:v>
                </c:pt>
                <c:pt idx="15">
                  <c:v>0.95715055412572703</c:v>
                </c:pt>
                <c:pt idx="16">
                  <c:v>0.95540102160547569</c:v>
                </c:pt>
                <c:pt idx="17">
                  <c:v>0.93829726041823402</c:v>
                </c:pt>
              </c:numCache>
            </c:numRef>
          </c:val>
          <c:smooth val="0"/>
        </c:ser>
        <c:ser>
          <c:idx val="0"/>
          <c:order val="2"/>
          <c:tx>
            <c:strRef>
              <c:f>Malta!$S$2</c:f>
              <c:strCache>
                <c:ptCount val="1"/>
                <c:pt idx="0">
                  <c:v>Rest of the world (c)</c:v>
                </c:pt>
              </c:strCache>
            </c:strRef>
          </c:tx>
          <c:spPr>
            <a:ln w="38100">
              <a:solidFill>
                <a:srgbClr val="ED7D31"/>
              </a:solidFill>
              <a:prstDash val="solid"/>
            </a:ln>
          </c:spPr>
          <c:marker>
            <c:symbol val="none"/>
          </c:marker>
          <c:cat>
            <c:numRef>
              <c:f>Malta!$A$10:$A$27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Malta!$S$10:$S$27</c:f>
              <c:numCache>
                <c:formatCode>0%</c:formatCode>
                <c:ptCount val="18"/>
                <c:pt idx="0">
                  <c:v>0.15457464268454321</c:v>
                </c:pt>
                <c:pt idx="1">
                  <c:v>0.12758288700830084</c:v>
                </c:pt>
                <c:pt idx="2">
                  <c:v>0.10073357884977213</c:v>
                </c:pt>
                <c:pt idx="3">
                  <c:v>9.8563319661782528E-2</c:v>
                </c:pt>
                <c:pt idx="4">
                  <c:v>8.7957648396875185E-2</c:v>
                </c:pt>
                <c:pt idx="5">
                  <c:v>7.8936743358588898E-2</c:v>
                </c:pt>
                <c:pt idx="6">
                  <c:v>6.4623761770258012E-2</c:v>
                </c:pt>
                <c:pt idx="7">
                  <c:v>6.6991431541628413E-2</c:v>
                </c:pt>
                <c:pt idx="8">
                  <c:v>6.6812143163613683E-2</c:v>
                </c:pt>
                <c:pt idx="9">
                  <c:v>7.6673415756555119E-2</c:v>
                </c:pt>
                <c:pt idx="10">
                  <c:v>6.9162084432324494E-2</c:v>
                </c:pt>
                <c:pt idx="11">
                  <c:v>6.2184583647341002E-2</c:v>
                </c:pt>
                <c:pt idx="12">
                  <c:v>4.0299824049970283E-2</c:v>
                </c:pt>
                <c:pt idx="13">
                  <c:v>7.606126150828095E-2</c:v>
                </c:pt>
                <c:pt idx="14">
                  <c:v>5.6547915723986902E-2</c:v>
                </c:pt>
                <c:pt idx="15">
                  <c:v>4.2849445874272904E-2</c:v>
                </c:pt>
                <c:pt idx="16">
                  <c:v>4.4599195443363493E-2</c:v>
                </c:pt>
                <c:pt idx="17">
                  <c:v>6.1702534297376203E-2</c:v>
                </c:pt>
              </c:numCache>
            </c:numRef>
          </c:val>
          <c:smooth val="0"/>
        </c:ser>
        <c:dLbls>
          <c:showLegendKey val="0"/>
          <c:showVal val="0"/>
          <c:showCatName val="0"/>
          <c:showSerName val="0"/>
          <c:showPercent val="0"/>
          <c:showBubbleSize val="0"/>
        </c:dLbls>
        <c:marker val="1"/>
        <c:smooth val="0"/>
        <c:axId val="193043456"/>
        <c:axId val="193066112"/>
      </c:lineChart>
      <c:catAx>
        <c:axId val="193043456"/>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3066112"/>
        <c:crosses val="autoZero"/>
        <c:auto val="1"/>
        <c:lblAlgn val="ctr"/>
        <c:lblOffset val="100"/>
        <c:noMultiLvlLbl val="0"/>
      </c:catAx>
      <c:valAx>
        <c:axId val="193066112"/>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3043456"/>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Netherlands!$L$1</c:f>
          <c:strCache>
            <c:ptCount val="1"/>
            <c:pt idx="0">
              <c:v>Gross Government debt, Shares of Total, the Netherlands</c:v>
            </c:pt>
          </c:strCache>
        </c:strRef>
      </c:tx>
      <c:layout>
        <c:manualLayout>
          <c:xMode val="edge"/>
          <c:yMode val="edge"/>
          <c:x val="0.28391334666322326"/>
          <c:y val="1.9116276129340422E-2"/>
        </c:manualLayout>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Netherlands!$N$3</c:f>
              <c:strCache>
                <c:ptCount val="1"/>
                <c:pt idx="0">
                  <c:v>Central Bank (b.1)</c:v>
                </c:pt>
              </c:strCache>
            </c:strRef>
          </c:tx>
          <c:spPr>
            <a:ln w="38100">
              <a:solidFill>
                <a:srgbClr val="800000"/>
              </a:solidFill>
              <a:prstDash val="solid"/>
            </a:ln>
          </c:spPr>
          <c:marker>
            <c:symbol val="none"/>
          </c:marker>
          <c:cat>
            <c:numRef>
              <c:f>Netherlands!$A$5:$A$27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Netherlands!$N$5:$N$27</c:f>
              <c:numCache>
                <c:formatCode>0%</c:formatCode>
                <c:ptCount val="23"/>
                <c:pt idx="0">
                  <c:v>1.3734003547633881E-2</c:v>
                </c:pt>
                <c:pt idx="1">
                  <c:v>1.3660284910625171E-2</c:v>
                </c:pt>
                <c:pt idx="2">
                  <c:v>1.1959701007474814E-2</c:v>
                </c:pt>
                <c:pt idx="3">
                  <c:v>7.6490199825869059E-3</c:v>
                </c:pt>
                <c:pt idx="4">
                  <c:v>8.0596159855560578E-3</c:v>
                </c:pt>
                <c:pt idx="5">
                  <c:v>2.7904703935806323E-3</c:v>
                </c:pt>
                <c:pt idx="6">
                  <c:v>3.0554343081623746E-3</c:v>
                </c:pt>
                <c:pt idx="7">
                  <c:v>3.5163970191904588E-3</c:v>
                </c:pt>
                <c:pt idx="8">
                  <c:v>3.497538160566182E-3</c:v>
                </c:pt>
                <c:pt idx="9">
                  <c:v>7.1183434867567608E-3</c:v>
                </c:pt>
                <c:pt idx="10">
                  <c:v>6.4849576163215385E-3</c:v>
                </c:pt>
                <c:pt idx="11">
                  <c:v>7.9516033080010394E-3</c:v>
                </c:pt>
                <c:pt idx="12">
                  <c:v>2.8728857918016871E-3</c:v>
                </c:pt>
                <c:pt idx="13">
                  <c:v>1.5512436241257822E-3</c:v>
                </c:pt>
                <c:pt idx="14">
                  <c:v>3.0185220879444591E-3</c:v>
                </c:pt>
                <c:pt idx="15">
                  <c:v>1.6313155976418465E-3</c:v>
                </c:pt>
                <c:pt idx="16">
                  <c:v>1.8994334958075735E-3</c:v>
                </c:pt>
                <c:pt idx="17">
                  <c:v>3.8151147779805134E-3</c:v>
                </c:pt>
                <c:pt idx="18">
                  <c:v>3.8521298272589932E-3</c:v>
                </c:pt>
                <c:pt idx="19">
                  <c:v>2.8900970586525914E-3</c:v>
                </c:pt>
                <c:pt idx="20">
                  <c:v>2.8695196313770935E-3</c:v>
                </c:pt>
                <c:pt idx="21">
                  <c:v>4.2369756415532884E-3</c:v>
                </c:pt>
                <c:pt idx="22">
                  <c:v>2.302479958301205E-3</c:v>
                </c:pt>
              </c:numCache>
            </c:numRef>
          </c:val>
          <c:smooth val="0"/>
        </c:ser>
        <c:ser>
          <c:idx val="2"/>
          <c:order val="1"/>
          <c:tx>
            <c:strRef>
              <c:f>Netherlands!$P$4</c:f>
              <c:strCache>
                <c:ptCount val="1"/>
                <c:pt idx="0">
                  <c:v>Resident Banks (b.2.1)</c:v>
                </c:pt>
              </c:strCache>
            </c:strRef>
          </c:tx>
          <c:marker>
            <c:symbol val="none"/>
          </c:marker>
          <c:cat>
            <c:numRef>
              <c:f>Netherlands!$A$5:$A$27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Netherlands!$P$5:$P$27</c:f>
              <c:numCache>
                <c:formatCode>0%</c:formatCode>
                <c:ptCount val="23"/>
                <c:pt idx="0">
                  <c:v>0.28185142737574959</c:v>
                </c:pt>
                <c:pt idx="1">
                  <c:v>0.26110607022956173</c:v>
                </c:pt>
                <c:pt idx="2">
                  <c:v>0.2446105514028816</c:v>
                </c:pt>
                <c:pt idx="3">
                  <c:v>0.2544435242403007</c:v>
                </c:pt>
                <c:pt idx="4">
                  <c:v>0.26935262664490817</c:v>
                </c:pt>
                <c:pt idx="5">
                  <c:v>0.27256166039418073</c:v>
                </c:pt>
                <c:pt idx="6">
                  <c:v>0.28240103414699663</c:v>
                </c:pt>
                <c:pt idx="7">
                  <c:v>0.28531583405343897</c:v>
                </c:pt>
                <c:pt idx="8">
                  <c:v>0.28741461650377703</c:v>
                </c:pt>
                <c:pt idx="9">
                  <c:v>0.25626447068096359</c:v>
                </c:pt>
                <c:pt idx="10">
                  <c:v>0.23250293033448283</c:v>
                </c:pt>
                <c:pt idx="11">
                  <c:v>0.22882016305395192</c:v>
                </c:pt>
                <c:pt idx="12">
                  <c:v>0.22789296402699474</c:v>
                </c:pt>
                <c:pt idx="13">
                  <c:v>0.22938123032775187</c:v>
                </c:pt>
                <c:pt idx="14">
                  <c:v>0.21334041291927452</c:v>
                </c:pt>
                <c:pt idx="15">
                  <c:v>0.20573685216246629</c:v>
                </c:pt>
                <c:pt idx="16">
                  <c:v>0.20838337515289701</c:v>
                </c:pt>
                <c:pt idx="17">
                  <c:v>0.21890753575317867</c:v>
                </c:pt>
                <c:pt idx="18">
                  <c:v>0.17780549566937812</c:v>
                </c:pt>
                <c:pt idx="19">
                  <c:v>0.16982622432859398</c:v>
                </c:pt>
                <c:pt idx="20">
                  <c:v>0.20646243914185311</c:v>
                </c:pt>
                <c:pt idx="21">
                  <c:v>0.21085912353365197</c:v>
                </c:pt>
                <c:pt idx="22">
                  <c:v>0.23751728475366266</c:v>
                </c:pt>
              </c:numCache>
            </c:numRef>
          </c:val>
          <c:smooth val="0"/>
        </c:ser>
        <c:ser>
          <c:idx val="0"/>
          <c:order val="2"/>
          <c:tx>
            <c:strRef>
              <c:f>Netherlands!$Q$4</c:f>
              <c:strCache>
                <c:ptCount val="1"/>
                <c:pt idx="0">
                  <c:v>Other financial institutions (b.2.2)</c:v>
                </c:pt>
              </c:strCache>
            </c:strRef>
          </c:tx>
          <c:marker>
            <c:symbol val="none"/>
          </c:marker>
          <c:cat>
            <c:numRef>
              <c:f>Netherlands!$A$5:$A$27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Netherlands!$Q$5:$Q$27</c:f>
              <c:numCache>
                <c:formatCode>0%</c:formatCode>
                <c:ptCount val="23"/>
                <c:pt idx="0">
                  <c:v>0.40199066962778379</c:v>
                </c:pt>
                <c:pt idx="1">
                  <c:v>0.4090554396152799</c:v>
                </c:pt>
                <c:pt idx="2">
                  <c:v>0.40469721590293578</c:v>
                </c:pt>
                <c:pt idx="3">
                  <c:v>0.3945594699624132</c:v>
                </c:pt>
                <c:pt idx="4">
                  <c:v>0.4541725981736745</c:v>
                </c:pt>
                <c:pt idx="5">
                  <c:v>0.4704750229324372</c:v>
                </c:pt>
                <c:pt idx="6">
                  <c:v>0.47917855823792094</c:v>
                </c:pt>
                <c:pt idx="7">
                  <c:v>0.4913073981228771</c:v>
                </c:pt>
                <c:pt idx="8">
                  <c:v>0.44908636576604716</c:v>
                </c:pt>
                <c:pt idx="9">
                  <c:v>0.38254733246851347</c:v>
                </c:pt>
                <c:pt idx="10">
                  <c:v>0.33957480421968167</c:v>
                </c:pt>
                <c:pt idx="11">
                  <c:v>0.26305227613597326</c:v>
                </c:pt>
                <c:pt idx="12">
                  <c:v>0.22112829692613206</c:v>
                </c:pt>
                <c:pt idx="13">
                  <c:v>0.18271997235556156</c:v>
                </c:pt>
                <c:pt idx="14">
                  <c:v>0.17168480810564099</c:v>
                </c:pt>
                <c:pt idx="15">
                  <c:v>0.17227541986029427</c:v>
                </c:pt>
                <c:pt idx="16">
                  <c:v>0.16306673515467079</c:v>
                </c:pt>
                <c:pt idx="17">
                  <c:v>0.14842166754411903</c:v>
                </c:pt>
                <c:pt idx="18">
                  <c:v>7.6383997935494968E-2</c:v>
                </c:pt>
                <c:pt idx="19">
                  <c:v>9.5624171144467862E-2</c:v>
                </c:pt>
                <c:pt idx="20">
                  <c:v>0.13050294351511138</c:v>
                </c:pt>
                <c:pt idx="21">
                  <c:v>0.18310586253737984</c:v>
                </c:pt>
                <c:pt idx="22">
                  <c:v>0.1755398658573884</c:v>
                </c:pt>
              </c:numCache>
            </c:numRef>
          </c:val>
          <c:smooth val="0"/>
        </c:ser>
        <c:dLbls>
          <c:showLegendKey val="0"/>
          <c:showVal val="0"/>
          <c:showCatName val="0"/>
          <c:showSerName val="0"/>
          <c:showPercent val="0"/>
          <c:showBubbleSize val="0"/>
        </c:dLbls>
        <c:marker val="1"/>
        <c:smooth val="0"/>
        <c:axId val="193185280"/>
        <c:axId val="193187200"/>
      </c:lineChart>
      <c:catAx>
        <c:axId val="193185280"/>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3187200"/>
        <c:crosses val="autoZero"/>
        <c:auto val="1"/>
        <c:lblAlgn val="ctr"/>
        <c:lblOffset val="100"/>
        <c:noMultiLvlLbl val="0"/>
      </c:catAx>
      <c:valAx>
        <c:axId val="193187200"/>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3185280"/>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593411423"/>
          <c:h val="0.4213505724346308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Netherlands!$L$1</c:f>
          <c:strCache>
            <c:ptCount val="1"/>
            <c:pt idx="0">
              <c:v>Gross Government debt, Shares of Total, the Netherlands</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Netherlands!$L$2</c:f>
              <c:strCache>
                <c:ptCount val="1"/>
                <c:pt idx="0">
                  <c:v>General Government (a)</c:v>
                </c:pt>
              </c:strCache>
            </c:strRef>
          </c:tx>
          <c:spPr>
            <a:ln>
              <a:solidFill>
                <a:srgbClr val="A5A5A5"/>
              </a:solidFill>
            </a:ln>
          </c:spPr>
          <c:marker>
            <c:symbol val="none"/>
          </c:marker>
          <c:cat>
            <c:numRef>
              <c:f>Netherlands!$A$5:$A$27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Netherlands!$L$5:$L$27</c:f>
              <c:numCache>
                <c:formatCode>0%</c:formatCode>
                <c:ptCount val="23"/>
                <c:pt idx="0">
                  <c:v>0.10907309742677655</c:v>
                </c:pt>
                <c:pt idx="1">
                  <c:v>0.10486344251882769</c:v>
                </c:pt>
                <c:pt idx="2">
                  <c:v>0.10016249593760156</c:v>
                </c:pt>
                <c:pt idx="3">
                  <c:v>8.0049266314157694E-2</c:v>
                </c:pt>
                <c:pt idx="4">
                  <c:v>5.2697822992257212E-2</c:v>
                </c:pt>
                <c:pt idx="5">
                  <c:v>4.5521959416015842E-3</c:v>
                </c:pt>
                <c:pt idx="6">
                  <c:v>5.5064969949299939E-3</c:v>
                </c:pt>
                <c:pt idx="7">
                  <c:v>1.8651448909574695E-3</c:v>
                </c:pt>
                <c:pt idx="8">
                  <c:v>2.108797685295544E-2</c:v>
                </c:pt>
                <c:pt idx="9">
                  <c:v>3.0833839636118819E-2</c:v>
                </c:pt>
                <c:pt idx="10">
                  <c:v>4.5454159376220972E-2</c:v>
                </c:pt>
                <c:pt idx="11">
                  <c:v>4.8589407358375157E-2</c:v>
                </c:pt>
                <c:pt idx="12">
                  <c:v>6.0658246460836451E-2</c:v>
                </c:pt>
                <c:pt idx="13">
                  <c:v>6.8468813617890756E-2</c:v>
                </c:pt>
                <c:pt idx="14">
                  <c:v>6.3152573562837988E-2</c:v>
                </c:pt>
                <c:pt idx="15">
                  <c:v>5.8507965491128619E-2</c:v>
                </c:pt>
                <c:pt idx="16">
                  <c:v>5.4289061258577936E-2</c:v>
                </c:pt>
                <c:pt idx="17">
                  <c:v>6.6119040235397636E-2</c:v>
                </c:pt>
                <c:pt idx="18">
                  <c:v>6.5798033343906756E-2</c:v>
                </c:pt>
                <c:pt idx="19">
                  <c:v>7.9913561265302455E-2</c:v>
                </c:pt>
                <c:pt idx="20">
                  <c:v>6.6834222533254065E-2</c:v>
                </c:pt>
                <c:pt idx="21">
                  <c:v>6.3461854134798157E-2</c:v>
                </c:pt>
                <c:pt idx="22">
                  <c:v>8.0072025191586155E-2</c:v>
                </c:pt>
              </c:numCache>
            </c:numRef>
          </c:val>
          <c:smooth val="0"/>
        </c:ser>
        <c:ser>
          <c:idx val="1"/>
          <c:order val="1"/>
          <c:tx>
            <c:strRef>
              <c:f>Netherlands!$M$2</c:f>
              <c:strCache>
                <c:ptCount val="1"/>
                <c:pt idx="0">
                  <c:v>Total economy (b)</c:v>
                </c:pt>
              </c:strCache>
            </c:strRef>
          </c:tx>
          <c:spPr>
            <a:ln w="38100">
              <a:solidFill>
                <a:srgbClr val="4472C4"/>
              </a:solidFill>
              <a:prstDash val="solid"/>
            </a:ln>
          </c:spPr>
          <c:marker>
            <c:symbol val="none"/>
          </c:marker>
          <c:cat>
            <c:numRef>
              <c:f>Netherlands!$A$5:$A$27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Netherlands!$M$5:$M$27</c:f>
              <c:numCache>
                <c:formatCode>0%</c:formatCode>
                <c:ptCount val="23"/>
                <c:pt idx="0">
                  <c:v>0.75758152186835714</c:v>
                </c:pt>
                <c:pt idx="1">
                  <c:v>0.74470102531530713</c:v>
                </c:pt>
                <c:pt idx="2">
                  <c:v>0.72905210703065759</c:v>
                </c:pt>
                <c:pt idx="3">
                  <c:v>0.73096345373850624</c:v>
                </c:pt>
                <c:pt idx="4">
                  <c:v>0.79912155827922637</c:v>
                </c:pt>
                <c:pt idx="5">
                  <c:v>0.81325709190977913</c:v>
                </c:pt>
                <c:pt idx="6">
                  <c:v>0.8337054695631736</c:v>
                </c:pt>
                <c:pt idx="7">
                  <c:v>0.84129584791368994</c:v>
                </c:pt>
                <c:pt idx="8">
                  <c:v>0.79756610799214189</c:v>
                </c:pt>
                <c:pt idx="9">
                  <c:v>0.70781950442536001</c:v>
                </c:pt>
                <c:pt idx="10">
                  <c:v>0.64365009258158223</c:v>
                </c:pt>
                <c:pt idx="11">
                  <c:v>0.56135470518739472</c:v>
                </c:pt>
                <c:pt idx="12">
                  <c:v>0.49951452625354115</c:v>
                </c:pt>
                <c:pt idx="13">
                  <c:v>0.46170719431486112</c:v>
                </c:pt>
                <c:pt idx="14">
                  <c:v>0.43025941106088322</c:v>
                </c:pt>
                <c:pt idx="15">
                  <c:v>0.41027056483860236</c:v>
                </c:pt>
                <c:pt idx="16">
                  <c:v>0.4037072211731404</c:v>
                </c:pt>
                <c:pt idx="17">
                  <c:v>0.40138757671698194</c:v>
                </c:pt>
                <c:pt idx="18">
                  <c:v>0.28298772587244153</c:v>
                </c:pt>
                <c:pt idx="19">
                  <c:v>0.29056570876063975</c:v>
                </c:pt>
                <c:pt idx="20">
                  <c:v>0.35967321589372742</c:v>
                </c:pt>
                <c:pt idx="21">
                  <c:v>0.41561614570818872</c:v>
                </c:pt>
                <c:pt idx="22">
                  <c:v>0.4336071611649816</c:v>
                </c:pt>
              </c:numCache>
            </c:numRef>
          </c:val>
          <c:smooth val="0"/>
        </c:ser>
        <c:ser>
          <c:idx val="0"/>
          <c:order val="2"/>
          <c:tx>
            <c:strRef>
              <c:f>Netherlands!$S$2</c:f>
              <c:strCache>
                <c:ptCount val="1"/>
                <c:pt idx="0">
                  <c:v>Rest of the world (c)</c:v>
                </c:pt>
              </c:strCache>
            </c:strRef>
          </c:tx>
          <c:spPr>
            <a:ln w="38100">
              <a:solidFill>
                <a:srgbClr val="ED7D31"/>
              </a:solidFill>
              <a:prstDash val="solid"/>
            </a:ln>
          </c:spPr>
          <c:marker>
            <c:symbol val="none"/>
          </c:marker>
          <c:cat>
            <c:numRef>
              <c:f>Netherlands!$A$5:$A$27</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Netherlands!$S$5:$S$27</c:f>
              <c:numCache>
                <c:formatCode>0%</c:formatCode>
                <c:ptCount val="23"/>
                <c:pt idx="0">
                  <c:v>0.13334538070486635</c:v>
                </c:pt>
                <c:pt idx="1">
                  <c:v>0.15043553216586517</c:v>
                </c:pt>
                <c:pt idx="2">
                  <c:v>0.17078539703174087</c:v>
                </c:pt>
                <c:pt idx="3">
                  <c:v>0.188987279947336</c:v>
                </c:pt>
                <c:pt idx="4">
                  <c:v>0.14818061872851637</c:v>
                </c:pt>
                <c:pt idx="5">
                  <c:v>0.18219071214861934</c:v>
                </c:pt>
                <c:pt idx="6">
                  <c:v>0.16078803344189638</c:v>
                </c:pt>
                <c:pt idx="7">
                  <c:v>0.15683900719535254</c:v>
                </c:pt>
                <c:pt idx="8">
                  <c:v>0.18134591515490273</c:v>
                </c:pt>
                <c:pt idx="9">
                  <c:v>0.26134665593852113</c:v>
                </c:pt>
                <c:pt idx="10">
                  <c:v>0.31089574804219683</c:v>
                </c:pt>
                <c:pt idx="11">
                  <c:v>0.39005588745423009</c:v>
                </c:pt>
                <c:pt idx="12">
                  <c:v>0.4398272272856224</c:v>
                </c:pt>
                <c:pt idx="13">
                  <c:v>0.46982399206724812</c:v>
                </c:pt>
                <c:pt idx="14">
                  <c:v>0.50658801537627873</c:v>
                </c:pt>
                <c:pt idx="15">
                  <c:v>0.53122146967026895</c:v>
                </c:pt>
                <c:pt idx="16">
                  <c:v>0.5420037175682817</c:v>
                </c:pt>
                <c:pt idx="17">
                  <c:v>0.53249338304762039</c:v>
                </c:pt>
                <c:pt idx="18">
                  <c:v>0.65121424078365175</c:v>
                </c:pt>
                <c:pt idx="19">
                  <c:v>0.62952072997405784</c:v>
                </c:pt>
                <c:pt idx="20">
                  <c:v>0.57349256157301853</c:v>
                </c:pt>
                <c:pt idx="21">
                  <c:v>0.52092200015701318</c:v>
                </c:pt>
                <c:pt idx="22">
                  <c:v>0.48632081364343221</c:v>
                </c:pt>
              </c:numCache>
            </c:numRef>
          </c:val>
          <c:smooth val="0"/>
        </c:ser>
        <c:dLbls>
          <c:showLegendKey val="0"/>
          <c:showVal val="0"/>
          <c:showCatName val="0"/>
          <c:showSerName val="0"/>
          <c:showPercent val="0"/>
          <c:showBubbleSize val="0"/>
        </c:dLbls>
        <c:marker val="1"/>
        <c:smooth val="0"/>
        <c:axId val="193246336"/>
        <c:axId val="193248256"/>
      </c:lineChart>
      <c:catAx>
        <c:axId val="193246336"/>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3248256"/>
        <c:crosses val="autoZero"/>
        <c:auto val="1"/>
        <c:lblAlgn val="ctr"/>
        <c:lblOffset val="100"/>
        <c:noMultiLvlLbl val="0"/>
      </c:catAx>
      <c:valAx>
        <c:axId val="193248256"/>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3246336"/>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Portugal!$L$1</c:f>
          <c:strCache>
            <c:ptCount val="1"/>
            <c:pt idx="0">
              <c:v>Gross Government debt, Shares of Total, Portugal</c:v>
            </c:pt>
          </c:strCache>
        </c:strRef>
      </c:tx>
      <c:layout>
        <c:manualLayout>
          <c:xMode val="edge"/>
          <c:yMode val="edge"/>
          <c:x val="0.28391334666322326"/>
          <c:y val="1.9116276129340422E-2"/>
        </c:manualLayout>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Portugal!$N$3</c:f>
              <c:strCache>
                <c:ptCount val="1"/>
                <c:pt idx="0">
                  <c:v>Central Bank (b.1)</c:v>
                </c:pt>
              </c:strCache>
            </c:strRef>
          </c:tx>
          <c:spPr>
            <a:ln w="38100">
              <a:solidFill>
                <a:srgbClr val="800000"/>
              </a:solidFill>
              <a:prstDash val="solid"/>
            </a:ln>
          </c:spPr>
          <c:marker>
            <c:symbol val="none"/>
          </c:marker>
          <c:cat>
            <c:numRef>
              <c:f>Portugal!$A$10:$A$27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Portugal!$N$10:$N$27</c:f>
              <c:numCache>
                <c:formatCode>0%</c:formatCode>
                <c:ptCount val="18"/>
                <c:pt idx="0">
                  <c:v>2.1415710625331826E-2</c:v>
                </c:pt>
                <c:pt idx="1">
                  <c:v>1.9010846498467342E-2</c:v>
                </c:pt>
                <c:pt idx="2">
                  <c:v>1.4511093491157772E-2</c:v>
                </c:pt>
                <c:pt idx="3">
                  <c:v>3.2120026001925817E-3</c:v>
                </c:pt>
                <c:pt idx="4">
                  <c:v>6.4453582594785862E-3</c:v>
                </c:pt>
                <c:pt idx="5">
                  <c:v>1.9092049854885026E-4</c:v>
                </c:pt>
                <c:pt idx="6">
                  <c:v>2.0409570433703371E-4</c:v>
                </c:pt>
                <c:pt idx="7">
                  <c:v>3.6974646825227897E-4</c:v>
                </c:pt>
                <c:pt idx="8">
                  <c:v>2.8865801298733767E-4</c:v>
                </c:pt>
                <c:pt idx="9">
                  <c:v>3.0737222881457822E-4</c:v>
                </c:pt>
                <c:pt idx="10">
                  <c:v>3.1407825488056172E-4</c:v>
                </c:pt>
                <c:pt idx="11">
                  <c:v>2.5920368799878224E-4</c:v>
                </c:pt>
                <c:pt idx="12">
                  <c:v>2.5583123833187999E-4</c:v>
                </c:pt>
                <c:pt idx="13">
                  <c:v>2.4562394348459019E-4</c:v>
                </c:pt>
                <c:pt idx="14">
                  <c:v>1.419201174851755E-4</c:v>
                </c:pt>
                <c:pt idx="15">
                  <c:v>7.1378451828449513E-3</c:v>
                </c:pt>
                <c:pt idx="16">
                  <c:v>8.2101472817847094E-3</c:v>
                </c:pt>
                <c:pt idx="17">
                  <c:v>6.9700603058689727E-3</c:v>
                </c:pt>
              </c:numCache>
            </c:numRef>
          </c:val>
          <c:smooth val="0"/>
        </c:ser>
        <c:ser>
          <c:idx val="2"/>
          <c:order val="1"/>
          <c:tx>
            <c:strRef>
              <c:f>Portugal!$P$4</c:f>
              <c:strCache>
                <c:ptCount val="1"/>
                <c:pt idx="0">
                  <c:v>Resident Banks (b.2.1)</c:v>
                </c:pt>
              </c:strCache>
            </c:strRef>
          </c:tx>
          <c:marker>
            <c:symbol val="none"/>
          </c:marker>
          <c:cat>
            <c:numRef>
              <c:f>Portugal!$A$10:$A$27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Portugal!$P$10:$P$27</c:f>
              <c:numCache>
                <c:formatCode>0%</c:formatCode>
                <c:ptCount val="18"/>
                <c:pt idx="0">
                  <c:v>0.40208559359202239</c:v>
                </c:pt>
                <c:pt idx="1">
                  <c:v>0.38053930381985379</c:v>
                </c:pt>
                <c:pt idx="2">
                  <c:v>0.28591756693615755</c:v>
                </c:pt>
                <c:pt idx="3">
                  <c:v>0.21312888681862269</c:v>
                </c:pt>
                <c:pt idx="4">
                  <c:v>0.14542854603769623</c:v>
                </c:pt>
                <c:pt idx="5">
                  <c:v>0.14374619891144522</c:v>
                </c:pt>
                <c:pt idx="6">
                  <c:v>0.13617458456870993</c:v>
                </c:pt>
                <c:pt idx="7">
                  <c:v>0.11024890991686785</c:v>
                </c:pt>
                <c:pt idx="8">
                  <c:v>0.10225085063197922</c:v>
                </c:pt>
                <c:pt idx="9">
                  <c:v>0.10366598884468817</c:v>
                </c:pt>
                <c:pt idx="10">
                  <c:v>0.10161223730895513</c:v>
                </c:pt>
                <c:pt idx="11">
                  <c:v>0.10237066997194859</c:v>
                </c:pt>
                <c:pt idx="12">
                  <c:v>8.7998421537980487E-2</c:v>
                </c:pt>
                <c:pt idx="13">
                  <c:v>9.7996131031769199E-2</c:v>
                </c:pt>
                <c:pt idx="14">
                  <c:v>0.12988775969838889</c:v>
                </c:pt>
                <c:pt idx="15">
                  <c:v>0.20880274875900984</c:v>
                </c:pt>
                <c:pt idx="16">
                  <c:v>0.19653173472617919</c:v>
                </c:pt>
                <c:pt idx="17">
                  <c:v>0.1900200707808338</c:v>
                </c:pt>
              </c:numCache>
            </c:numRef>
          </c:val>
          <c:smooth val="0"/>
        </c:ser>
        <c:ser>
          <c:idx val="0"/>
          <c:order val="2"/>
          <c:tx>
            <c:strRef>
              <c:f>Portugal!$Q$4</c:f>
              <c:strCache>
                <c:ptCount val="1"/>
                <c:pt idx="0">
                  <c:v>Other financial institutions (b.2.2)</c:v>
                </c:pt>
              </c:strCache>
            </c:strRef>
          </c:tx>
          <c:marker>
            <c:symbol val="none"/>
          </c:marker>
          <c:cat>
            <c:numRef>
              <c:f>Portugal!$A$10:$A$27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Portugal!$Q$10:$Q$27</c:f>
              <c:numCache>
                <c:formatCode>0%</c:formatCode>
                <c:ptCount val="18"/>
                <c:pt idx="0">
                  <c:v>0.15860283311404016</c:v>
                </c:pt>
                <c:pt idx="1">
                  <c:v>0.19183086241452488</c:v>
                </c:pt>
                <c:pt idx="2">
                  <c:v>0.22557945261727103</c:v>
                </c:pt>
                <c:pt idx="3">
                  <c:v>0.21721515203131356</c:v>
                </c:pt>
                <c:pt idx="4">
                  <c:v>0.17013225183593339</c:v>
                </c:pt>
                <c:pt idx="5">
                  <c:v>0.13066814476084898</c:v>
                </c:pt>
                <c:pt idx="6">
                  <c:v>9.5181686547610847E-2</c:v>
                </c:pt>
                <c:pt idx="7">
                  <c:v>7.7971502763976477E-2</c:v>
                </c:pt>
                <c:pt idx="8">
                  <c:v>6.6990251541592896E-2</c:v>
                </c:pt>
                <c:pt idx="9">
                  <c:v>5.148798477775629E-2</c:v>
                </c:pt>
                <c:pt idx="10">
                  <c:v>4.2293386369376532E-2</c:v>
                </c:pt>
                <c:pt idx="11">
                  <c:v>3.7629764933568184E-2</c:v>
                </c:pt>
                <c:pt idx="12">
                  <c:v>3.5303874840000964E-2</c:v>
                </c:pt>
                <c:pt idx="13">
                  <c:v>2.8000347315385057E-2</c:v>
                </c:pt>
                <c:pt idx="14">
                  <c:v>3.4121846990916423E-2</c:v>
                </c:pt>
                <c:pt idx="15">
                  <c:v>6.0208056551869879E-2</c:v>
                </c:pt>
                <c:pt idx="16">
                  <c:v>5.6846770297062692E-2</c:v>
                </c:pt>
                <c:pt idx="17">
                  <c:v>7.6891385837847548E-2</c:v>
                </c:pt>
              </c:numCache>
            </c:numRef>
          </c:val>
          <c:smooth val="0"/>
        </c:ser>
        <c:dLbls>
          <c:showLegendKey val="0"/>
          <c:showVal val="0"/>
          <c:showCatName val="0"/>
          <c:showSerName val="0"/>
          <c:showPercent val="0"/>
          <c:showBubbleSize val="0"/>
        </c:dLbls>
        <c:marker val="1"/>
        <c:smooth val="0"/>
        <c:axId val="193329792"/>
        <c:axId val="193344256"/>
      </c:lineChart>
      <c:catAx>
        <c:axId val="193329792"/>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3344256"/>
        <c:crosses val="autoZero"/>
        <c:auto val="1"/>
        <c:lblAlgn val="ctr"/>
        <c:lblOffset val="100"/>
        <c:noMultiLvlLbl val="0"/>
      </c:catAx>
      <c:valAx>
        <c:axId val="193344256"/>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3329792"/>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593411423"/>
          <c:h val="0.4213505724346308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Portugal!$L$1</c:f>
          <c:strCache>
            <c:ptCount val="1"/>
            <c:pt idx="0">
              <c:v>Gross Government debt, Shares of Total, Portugal</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Portugal!$L$2</c:f>
              <c:strCache>
                <c:ptCount val="1"/>
                <c:pt idx="0">
                  <c:v>General Government (a)</c:v>
                </c:pt>
              </c:strCache>
            </c:strRef>
          </c:tx>
          <c:spPr>
            <a:ln>
              <a:solidFill>
                <a:srgbClr val="A5A5A5"/>
              </a:solidFill>
            </a:ln>
          </c:spPr>
          <c:marker>
            <c:symbol val="none"/>
          </c:marker>
          <c:cat>
            <c:numRef>
              <c:f>Portugal!$A$10:$A$27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Portugal!$L$10:$L$27</c:f>
              <c:numCache>
                <c:formatCode>0%</c:formatCode>
                <c:ptCount val="18"/>
                <c:pt idx="0">
                  <c:v>4.5012811338600566E-4</c:v>
                </c:pt>
                <c:pt idx="1">
                  <c:v>4.8448184390479304E-4</c:v>
                </c:pt>
                <c:pt idx="2">
                  <c:v>6.6440596372491076E-3</c:v>
                </c:pt>
                <c:pt idx="3">
                  <c:v>6.5213386125121597E-3</c:v>
                </c:pt>
                <c:pt idx="4">
                  <c:v>1.4299679267080846E-2</c:v>
                </c:pt>
                <c:pt idx="5">
                  <c:v>6.6852968120896458E-3</c:v>
                </c:pt>
                <c:pt idx="6">
                  <c:v>2.5167206784803145E-3</c:v>
                </c:pt>
                <c:pt idx="7">
                  <c:v>2.8755085534277709E-2</c:v>
                </c:pt>
                <c:pt idx="8">
                  <c:v>3.1541001938781711E-2</c:v>
                </c:pt>
                <c:pt idx="9">
                  <c:v>3.3532846486390357E-2</c:v>
                </c:pt>
                <c:pt idx="10">
                  <c:v>2.6941763181267914E-2</c:v>
                </c:pt>
                <c:pt idx="11">
                  <c:v>2.850979624676549E-2</c:v>
                </c:pt>
                <c:pt idx="12">
                  <c:v>3.1968036144104983E-2</c:v>
                </c:pt>
                <c:pt idx="13">
                  <c:v>3.5480143963791566E-2</c:v>
                </c:pt>
                <c:pt idx="14">
                  <c:v>3.2919296816670059E-2</c:v>
                </c:pt>
                <c:pt idx="15">
                  <c:v>3.5504012366566209E-2</c:v>
                </c:pt>
                <c:pt idx="16">
                  <c:v>3.5542247713300341E-2</c:v>
                </c:pt>
                <c:pt idx="17">
                  <c:v>4.2084574117858452E-2</c:v>
                </c:pt>
              </c:numCache>
            </c:numRef>
          </c:val>
          <c:smooth val="0"/>
        </c:ser>
        <c:ser>
          <c:idx val="1"/>
          <c:order val="1"/>
          <c:tx>
            <c:strRef>
              <c:f>Portugal!$M$2</c:f>
              <c:strCache>
                <c:ptCount val="1"/>
                <c:pt idx="0">
                  <c:v>Total economy (b)</c:v>
                </c:pt>
              </c:strCache>
            </c:strRef>
          </c:tx>
          <c:spPr>
            <a:ln w="38100">
              <a:solidFill>
                <a:srgbClr val="4472C4"/>
              </a:solidFill>
              <a:prstDash val="solid"/>
            </a:ln>
          </c:spPr>
          <c:marker>
            <c:symbol val="none"/>
          </c:marker>
          <c:cat>
            <c:numRef>
              <c:f>Portugal!$A$10:$A$27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Portugal!$M$10:$M$27</c:f>
              <c:numCache>
                <c:formatCode>0%</c:formatCode>
                <c:ptCount val="18"/>
                <c:pt idx="0">
                  <c:v>0.79806175603825713</c:v>
                </c:pt>
                <c:pt idx="1">
                  <c:v>0.75357006012732841</c:v>
                </c:pt>
                <c:pt idx="2">
                  <c:v>0.66903592110665899</c:v>
                </c:pt>
                <c:pt idx="3">
                  <c:v>0.62925008082149403</c:v>
                </c:pt>
                <c:pt idx="4">
                  <c:v>0.5205826513382722</c:v>
                </c:pt>
                <c:pt idx="5">
                  <c:v>0.45500050039646794</c:v>
                </c:pt>
                <c:pt idx="6">
                  <c:v>0.39194787285389227</c:v>
                </c:pt>
                <c:pt idx="7">
                  <c:v>0.33451230562464651</c:v>
                </c:pt>
                <c:pt idx="8">
                  <c:v>0.30992665358992838</c:v>
                </c:pt>
                <c:pt idx="9">
                  <c:v>0.28590844698613166</c:v>
                </c:pt>
                <c:pt idx="10">
                  <c:v>0.24962510985749048</c:v>
                </c:pt>
                <c:pt idx="11">
                  <c:v>0.25233131102268036</c:v>
                </c:pt>
                <c:pt idx="12">
                  <c:v>0.2355411457728068</c:v>
                </c:pt>
                <c:pt idx="13">
                  <c:v>0.22576438718781705</c:v>
                </c:pt>
                <c:pt idx="14">
                  <c:v>0.24556499632858828</c:v>
                </c:pt>
                <c:pt idx="15">
                  <c:v>0.3522215533955223</c:v>
                </c:pt>
                <c:pt idx="16">
                  <c:v>0.3244229103147232</c:v>
                </c:pt>
                <c:pt idx="17">
                  <c:v>0.32574288076497165</c:v>
                </c:pt>
              </c:numCache>
            </c:numRef>
          </c:val>
          <c:smooth val="0"/>
        </c:ser>
        <c:ser>
          <c:idx val="0"/>
          <c:order val="2"/>
          <c:tx>
            <c:strRef>
              <c:f>Portugal!$S$2</c:f>
              <c:strCache>
                <c:ptCount val="1"/>
                <c:pt idx="0">
                  <c:v>Rest of the world (c)</c:v>
                </c:pt>
              </c:strCache>
            </c:strRef>
          </c:tx>
          <c:spPr>
            <a:ln w="38100">
              <a:solidFill>
                <a:srgbClr val="ED7D31"/>
              </a:solidFill>
              <a:prstDash val="solid"/>
            </a:ln>
          </c:spPr>
          <c:marker>
            <c:symbol val="none"/>
          </c:marker>
          <c:cat>
            <c:numRef>
              <c:f>Portugal!$A$10:$A$27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Portugal!$S$10:$S$27</c:f>
              <c:numCache>
                <c:formatCode>0%</c:formatCode>
                <c:ptCount val="18"/>
                <c:pt idx="0">
                  <c:v>0.20148811584835685</c:v>
                </c:pt>
                <c:pt idx="1">
                  <c:v>0.2459454580287668</c:v>
                </c:pt>
                <c:pt idx="2">
                  <c:v>0.32432001925609183</c:v>
                </c:pt>
                <c:pt idx="3">
                  <c:v>0.36422858056599378</c:v>
                </c:pt>
                <c:pt idx="4">
                  <c:v>0.46511766939464694</c:v>
                </c:pt>
                <c:pt idx="5">
                  <c:v>0.53831420279144238</c:v>
                </c:pt>
                <c:pt idx="6">
                  <c:v>0.60553540646762738</c:v>
                </c:pt>
                <c:pt idx="7">
                  <c:v>0.63673260884107585</c:v>
                </c:pt>
                <c:pt idx="8">
                  <c:v>0.65853234447128994</c:v>
                </c:pt>
                <c:pt idx="9">
                  <c:v>0.68055870652747796</c:v>
                </c:pt>
                <c:pt idx="10">
                  <c:v>0.72343312696124162</c:v>
                </c:pt>
                <c:pt idx="11">
                  <c:v>0.71915889273055422</c:v>
                </c:pt>
                <c:pt idx="12">
                  <c:v>0.73249081808308825</c:v>
                </c:pt>
                <c:pt idx="13">
                  <c:v>0.73875546884839138</c:v>
                </c:pt>
                <c:pt idx="14">
                  <c:v>0.72151570685474153</c:v>
                </c:pt>
                <c:pt idx="15">
                  <c:v>0.6122744342379115</c:v>
                </c:pt>
                <c:pt idx="16">
                  <c:v>0.64003484197197646</c:v>
                </c:pt>
                <c:pt idx="17">
                  <c:v>0.63217254511716992</c:v>
                </c:pt>
              </c:numCache>
            </c:numRef>
          </c:val>
          <c:smooth val="0"/>
        </c:ser>
        <c:dLbls>
          <c:showLegendKey val="0"/>
          <c:showVal val="0"/>
          <c:showCatName val="0"/>
          <c:showSerName val="0"/>
          <c:showPercent val="0"/>
          <c:showBubbleSize val="0"/>
        </c:dLbls>
        <c:marker val="1"/>
        <c:smooth val="0"/>
        <c:axId val="193399040"/>
        <c:axId val="193409408"/>
      </c:lineChart>
      <c:catAx>
        <c:axId val="193399040"/>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3409408"/>
        <c:crosses val="autoZero"/>
        <c:auto val="1"/>
        <c:lblAlgn val="ctr"/>
        <c:lblOffset val="100"/>
        <c:noMultiLvlLbl val="0"/>
      </c:catAx>
      <c:valAx>
        <c:axId val="193409408"/>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3399040"/>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Slovenia!$L$1</c:f>
          <c:strCache>
            <c:ptCount val="1"/>
            <c:pt idx="0">
              <c:v>Gross Government debt, Shares of Total, Slovenia</c:v>
            </c:pt>
          </c:strCache>
        </c:strRef>
      </c:tx>
      <c:layout>
        <c:manualLayout>
          <c:xMode val="edge"/>
          <c:yMode val="edge"/>
          <c:x val="0.28391334666322326"/>
          <c:y val="1.9116276129340422E-2"/>
        </c:manualLayout>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Slovenia!$N$3</c:f>
              <c:strCache>
                <c:ptCount val="1"/>
                <c:pt idx="0">
                  <c:v>Central Bank (b.1)</c:v>
                </c:pt>
              </c:strCache>
            </c:strRef>
          </c:tx>
          <c:spPr>
            <a:ln w="38100">
              <a:solidFill>
                <a:srgbClr val="800000"/>
              </a:solidFill>
              <a:prstDash val="solid"/>
            </a:ln>
          </c:spPr>
          <c:marker>
            <c:symbol val="none"/>
          </c:marker>
          <c:cat>
            <c:numRef>
              <c:f>Slovenia!$A$10:$A$27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Slovenia!$N$10:$N$27</c:f>
              <c:numCache>
                <c:formatCode>0%</c:formatCode>
                <c:ptCount val="18"/>
                <c:pt idx="0">
                  <c:v>1.557632398753894E-3</c:v>
                </c:pt>
                <c:pt idx="1">
                  <c:v>1.5273004963726614E-3</c:v>
                </c:pt>
                <c:pt idx="2">
                  <c:v>6.5530799475753605E-4</c:v>
                </c:pt>
                <c:pt idx="3">
                  <c:v>8.598452278589854E-4</c:v>
                </c:pt>
                <c:pt idx="4">
                  <c:v>9.6618357487922703E-4</c:v>
                </c:pt>
                <c:pt idx="5">
                  <c:v>2.0161290322580645E-4</c:v>
                </c:pt>
                <c:pt idx="6">
                  <c:v>5.8823529411764705E-3</c:v>
                </c:pt>
                <c:pt idx="7">
                  <c:v>4.7119623043015658E-3</c:v>
                </c:pt>
                <c:pt idx="8">
                  <c:v>1.4002000285755108E-2</c:v>
                </c:pt>
                <c:pt idx="9">
                  <c:v>1.3613380007779074E-2</c:v>
                </c:pt>
                <c:pt idx="10">
                  <c:v>8.8201457241467475E-3</c:v>
                </c:pt>
                <c:pt idx="11">
                  <c:v>8.0172310637788673E-3</c:v>
                </c:pt>
                <c:pt idx="12">
                  <c:v>8.2087723597157568E-3</c:v>
                </c:pt>
                <c:pt idx="13">
                  <c:v>7.8125E-3</c:v>
                </c:pt>
                <c:pt idx="14">
                  <c:v>1.2414011227959199E-2</c:v>
                </c:pt>
                <c:pt idx="15">
                  <c:v>9.6486175115207372E-3</c:v>
                </c:pt>
                <c:pt idx="16">
                  <c:v>6.3571678525603638E-3</c:v>
                </c:pt>
                <c:pt idx="17">
                  <c:v>1.145629063886882E-2</c:v>
                </c:pt>
              </c:numCache>
            </c:numRef>
          </c:val>
          <c:smooth val="0"/>
        </c:ser>
        <c:ser>
          <c:idx val="2"/>
          <c:order val="1"/>
          <c:tx>
            <c:strRef>
              <c:f>Slovenia!$P$4</c:f>
              <c:strCache>
                <c:ptCount val="1"/>
                <c:pt idx="0">
                  <c:v>Resident Banks (b.2.1)</c:v>
                </c:pt>
              </c:strCache>
            </c:strRef>
          </c:tx>
          <c:marker>
            <c:symbol val="none"/>
          </c:marker>
          <c:cat>
            <c:numRef>
              <c:f>Slovenia!$A$10:$A$27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Slovenia!$P$10:$P$27</c:f>
              <c:numCache>
                <c:formatCode>0%</c:formatCode>
                <c:ptCount val="18"/>
                <c:pt idx="0">
                  <c:v>0.235202492211838</c:v>
                </c:pt>
                <c:pt idx="1">
                  <c:v>0.18365788468881253</c:v>
                </c:pt>
                <c:pt idx="2">
                  <c:v>6.4547837483617296E-2</c:v>
                </c:pt>
                <c:pt idx="3">
                  <c:v>0.10547434795070221</c:v>
                </c:pt>
                <c:pt idx="4">
                  <c:v>0.10628019323671498</c:v>
                </c:pt>
                <c:pt idx="5">
                  <c:v>0.41995967741935486</c:v>
                </c:pt>
                <c:pt idx="6">
                  <c:v>0.39500891265597149</c:v>
                </c:pt>
                <c:pt idx="7">
                  <c:v>0.37102903176774588</c:v>
                </c:pt>
                <c:pt idx="8">
                  <c:v>0.36405200742963278</c:v>
                </c:pt>
                <c:pt idx="9">
                  <c:v>0.3796188253597822</c:v>
                </c:pt>
                <c:pt idx="10">
                  <c:v>0.41518599002940049</c:v>
                </c:pt>
                <c:pt idx="11">
                  <c:v>0.39104941964819911</c:v>
                </c:pt>
                <c:pt idx="12">
                  <c:v>0.3118108306787552</c:v>
                </c:pt>
                <c:pt idx="13">
                  <c:v>0.28255208333333331</c:v>
                </c:pt>
                <c:pt idx="14">
                  <c:v>0.29912232149916979</c:v>
                </c:pt>
                <c:pt idx="15">
                  <c:v>0.27448156682027652</c:v>
                </c:pt>
                <c:pt idx="16">
                  <c:v>0.30619386445818264</c:v>
                </c:pt>
                <c:pt idx="17">
                  <c:v>0.29301269480854575</c:v>
                </c:pt>
              </c:numCache>
            </c:numRef>
          </c:val>
          <c:smooth val="0"/>
        </c:ser>
        <c:ser>
          <c:idx val="0"/>
          <c:order val="2"/>
          <c:tx>
            <c:strRef>
              <c:f>Slovenia!$Q$4</c:f>
              <c:strCache>
                <c:ptCount val="1"/>
                <c:pt idx="0">
                  <c:v>Other financial institutions (b.2.2)</c:v>
                </c:pt>
              </c:strCache>
            </c:strRef>
          </c:tx>
          <c:marker>
            <c:symbol val="none"/>
          </c:marker>
          <c:cat>
            <c:numRef>
              <c:f>Slovenia!$A$10:$A$27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Slovenia!$Q$10:$Q$27</c:f>
              <c:numCache>
                <c:formatCode>0%</c:formatCode>
                <c:ptCount val="18"/>
                <c:pt idx="0">
                  <c:v>0.54205607476635509</c:v>
                </c:pt>
                <c:pt idx="1">
                  <c:v>0.41809851088201605</c:v>
                </c:pt>
                <c:pt idx="2">
                  <c:v>0.51965923984272611</c:v>
                </c:pt>
                <c:pt idx="3">
                  <c:v>0.50816852966466031</c:v>
                </c:pt>
                <c:pt idx="4">
                  <c:v>0.44903381642512075</c:v>
                </c:pt>
                <c:pt idx="5">
                  <c:v>2.7822580645161292E-2</c:v>
                </c:pt>
                <c:pt idx="6">
                  <c:v>8.4670231729055259E-2</c:v>
                </c:pt>
                <c:pt idx="7">
                  <c:v>0.1246390028879769</c:v>
                </c:pt>
                <c:pt idx="8">
                  <c:v>0.16916702386055152</c:v>
                </c:pt>
                <c:pt idx="9">
                  <c:v>0.17956696486451446</c:v>
                </c:pt>
                <c:pt idx="10">
                  <c:v>0.21372874856193277</c:v>
                </c:pt>
                <c:pt idx="11">
                  <c:v>0.21909776235491205</c:v>
                </c:pt>
                <c:pt idx="12">
                  <c:v>0.19909335947071796</c:v>
                </c:pt>
                <c:pt idx="13">
                  <c:v>0.18122632575757575</c:v>
                </c:pt>
                <c:pt idx="14">
                  <c:v>0.12453546295564165</c:v>
                </c:pt>
                <c:pt idx="15">
                  <c:v>9.994239631336406E-2</c:v>
                </c:pt>
                <c:pt idx="16">
                  <c:v>8.1126793421206114E-2</c:v>
                </c:pt>
                <c:pt idx="17">
                  <c:v>7.3175766332954903E-2</c:v>
                </c:pt>
              </c:numCache>
            </c:numRef>
          </c:val>
          <c:smooth val="0"/>
        </c:ser>
        <c:dLbls>
          <c:showLegendKey val="0"/>
          <c:showVal val="0"/>
          <c:showCatName val="0"/>
          <c:showSerName val="0"/>
          <c:showPercent val="0"/>
          <c:showBubbleSize val="0"/>
        </c:dLbls>
        <c:marker val="1"/>
        <c:smooth val="0"/>
        <c:axId val="193456384"/>
        <c:axId val="191242624"/>
      </c:lineChart>
      <c:catAx>
        <c:axId val="193456384"/>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1242624"/>
        <c:crosses val="autoZero"/>
        <c:auto val="1"/>
        <c:lblAlgn val="ctr"/>
        <c:lblOffset val="100"/>
        <c:noMultiLvlLbl val="0"/>
      </c:catAx>
      <c:valAx>
        <c:axId val="191242624"/>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3456384"/>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593411423"/>
          <c:h val="0.4213505724346308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Japan!$M$1</c:f>
          <c:strCache>
            <c:ptCount val="1"/>
            <c:pt idx="0">
              <c:v>Gross Government debt, Shares of Total, Japan</c:v>
            </c:pt>
          </c:strCache>
        </c:strRef>
      </c:tx>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2"/>
          <c:order val="0"/>
          <c:tx>
            <c:strRef>
              <c:f>Japan!$M$2</c:f>
              <c:strCache>
                <c:ptCount val="1"/>
                <c:pt idx="0">
                  <c:v>General Government (a)</c:v>
                </c:pt>
              </c:strCache>
            </c:strRef>
          </c:tx>
          <c:spPr>
            <a:ln>
              <a:solidFill>
                <a:srgbClr val="A5A5A5"/>
              </a:solidFill>
            </a:ln>
          </c:spPr>
          <c:marker>
            <c:symbol val="none"/>
          </c:marker>
          <c:cat>
            <c:numRef>
              <c:f>Japan!$A$5:$A$36</c:f>
              <c:numCache>
                <c:formatCode>General</c:formatCode>
                <c:ptCount val="32"/>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numCache>
            </c:numRef>
          </c:cat>
          <c:val>
            <c:numRef>
              <c:f>Japan!$M$5:$M$36</c:f>
              <c:numCache>
                <c:formatCode>0%</c:formatCode>
                <c:ptCount val="32"/>
                <c:pt idx="0">
                  <c:v>0.28907505418754303</c:v>
                </c:pt>
                <c:pt idx="1">
                  <c:v>0.29443435275785529</c:v>
                </c:pt>
                <c:pt idx="2">
                  <c:v>0.30610512693465564</c:v>
                </c:pt>
                <c:pt idx="3">
                  <c:v>0.32321673199820361</c:v>
                </c:pt>
                <c:pt idx="4">
                  <c:v>0.35139317234177098</c:v>
                </c:pt>
                <c:pt idx="5">
                  <c:v>0.3916939910858746</c:v>
                </c:pt>
                <c:pt idx="6">
                  <c:v>0.41666082140815086</c:v>
                </c:pt>
                <c:pt idx="7">
                  <c:v>0.4311781650270069</c:v>
                </c:pt>
                <c:pt idx="8">
                  <c:v>0.42623272176276433</c:v>
                </c:pt>
                <c:pt idx="9">
                  <c:v>0.44600165202642339</c:v>
                </c:pt>
                <c:pt idx="10">
                  <c:v>0.48481104789235296</c:v>
                </c:pt>
                <c:pt idx="11">
                  <c:v>0.47359190668132695</c:v>
                </c:pt>
                <c:pt idx="12">
                  <c:v>0.46762914947407136</c:v>
                </c:pt>
                <c:pt idx="13">
                  <c:v>0.46519729036904484</c:v>
                </c:pt>
                <c:pt idx="14">
                  <c:v>0.48464263152668352</c:v>
                </c:pt>
                <c:pt idx="15">
                  <c:v>0.49462445505743446</c:v>
                </c:pt>
                <c:pt idx="16">
                  <c:v>0.50941573678026209</c:v>
                </c:pt>
                <c:pt idx="17">
                  <c:v>0.50554738158452883</c:v>
                </c:pt>
                <c:pt idx="18">
                  <c:v>0.45854187002358604</c:v>
                </c:pt>
                <c:pt idx="19">
                  <c:v>0.41857519012961664</c:v>
                </c:pt>
                <c:pt idx="20">
                  <c:v>0.42860383791590667</c:v>
                </c:pt>
                <c:pt idx="21">
                  <c:v>0.24993400399172327</c:v>
                </c:pt>
                <c:pt idx="22">
                  <c:v>0.17579130940111562</c:v>
                </c:pt>
                <c:pt idx="23">
                  <c:v>0.17961338314251654</c:v>
                </c:pt>
                <c:pt idx="24">
                  <c:v>0.16563071218947167</c:v>
                </c:pt>
                <c:pt idx="25">
                  <c:v>0.12751274510280428</c:v>
                </c:pt>
                <c:pt idx="26">
                  <c:v>0.10201210216956139</c:v>
                </c:pt>
                <c:pt idx="27">
                  <c:v>7.710498800956761E-2</c:v>
                </c:pt>
                <c:pt idx="28">
                  <c:v>7.4189324661039099E-2</c:v>
                </c:pt>
                <c:pt idx="29">
                  <c:v>8.0015865508306389E-2</c:v>
                </c:pt>
                <c:pt idx="30">
                  <c:v>6.9807496838009991E-2</c:v>
                </c:pt>
                <c:pt idx="31">
                  <c:v>6.281252574888925E-2</c:v>
                </c:pt>
              </c:numCache>
            </c:numRef>
          </c:val>
          <c:smooth val="0"/>
        </c:ser>
        <c:ser>
          <c:idx val="0"/>
          <c:order val="1"/>
          <c:tx>
            <c:strRef>
              <c:f>Japan!$P$3</c:f>
              <c:strCache>
                <c:ptCount val="1"/>
                <c:pt idx="0">
                  <c:v>Other Institutions (b.2)</c:v>
                </c:pt>
              </c:strCache>
            </c:strRef>
          </c:tx>
          <c:spPr>
            <a:ln w="38100">
              <a:solidFill>
                <a:srgbClr val="ED7D31"/>
              </a:solidFill>
              <a:prstDash val="solid"/>
            </a:ln>
          </c:spPr>
          <c:marker>
            <c:symbol val="none"/>
          </c:marker>
          <c:cat>
            <c:numRef>
              <c:f>Japan!$A$5:$A$36</c:f>
              <c:numCache>
                <c:formatCode>General</c:formatCode>
                <c:ptCount val="32"/>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numCache>
            </c:numRef>
          </c:cat>
          <c:val>
            <c:numRef>
              <c:f>Japan!$P$5:$P$36</c:f>
              <c:numCache>
                <c:formatCode>0%</c:formatCode>
                <c:ptCount val="32"/>
                <c:pt idx="0">
                  <c:v>0.54036001728363336</c:v>
                </c:pt>
                <c:pt idx="1">
                  <c:v>0.56491832016015131</c:v>
                </c:pt>
                <c:pt idx="2">
                  <c:v>0.56678625988106546</c:v>
                </c:pt>
                <c:pt idx="3">
                  <c:v>0.56245075546980139</c:v>
                </c:pt>
                <c:pt idx="4">
                  <c:v>0.55326203948052988</c:v>
                </c:pt>
                <c:pt idx="5">
                  <c:v>0.51726797946783887</c:v>
                </c:pt>
                <c:pt idx="6">
                  <c:v>0.48005807799609246</c:v>
                </c:pt>
                <c:pt idx="7">
                  <c:v>0.46425853924390442</c:v>
                </c:pt>
                <c:pt idx="8">
                  <c:v>0.44781878487349314</c:v>
                </c:pt>
                <c:pt idx="9">
                  <c:v>0.44259271452104282</c:v>
                </c:pt>
                <c:pt idx="10">
                  <c:v>0.43262154931143337</c:v>
                </c:pt>
                <c:pt idx="11">
                  <c:v>0.4263039104918368</c:v>
                </c:pt>
                <c:pt idx="12">
                  <c:v>0.4240173080911549</c:v>
                </c:pt>
                <c:pt idx="13">
                  <c:v>0.42168079720776752</c:v>
                </c:pt>
                <c:pt idx="14">
                  <c:v>0.400037069466742</c:v>
                </c:pt>
                <c:pt idx="15">
                  <c:v>0.37816235135121878</c:v>
                </c:pt>
                <c:pt idx="16">
                  <c:v>0.35749954286672231</c:v>
                </c:pt>
                <c:pt idx="17">
                  <c:v>0.37646376150857785</c:v>
                </c:pt>
                <c:pt idx="18">
                  <c:v>0.40635260403721568</c:v>
                </c:pt>
                <c:pt idx="19">
                  <c:v>0.45894510716167641</c:v>
                </c:pt>
                <c:pt idx="20">
                  <c:v>0.46187852522711531</c:v>
                </c:pt>
                <c:pt idx="21">
                  <c:v>0.6307074150625126</c:v>
                </c:pt>
                <c:pt idx="22">
                  <c:v>0.71707178114658987</c:v>
                </c:pt>
                <c:pt idx="23">
                  <c:v>0.73107574757575378</c:v>
                </c:pt>
                <c:pt idx="24">
                  <c:v>0.75355021044302439</c:v>
                </c:pt>
                <c:pt idx="25">
                  <c:v>0.79599945878101752</c:v>
                </c:pt>
                <c:pt idx="26">
                  <c:v>0.82578212787482252</c:v>
                </c:pt>
                <c:pt idx="27">
                  <c:v>0.85147476353540419</c:v>
                </c:pt>
                <c:pt idx="28">
                  <c:v>0.857421170918507</c:v>
                </c:pt>
                <c:pt idx="29">
                  <c:v>0.85057404347042742</c:v>
                </c:pt>
                <c:pt idx="30">
                  <c:v>0.84896903411534774</c:v>
                </c:pt>
                <c:pt idx="31">
                  <c:v>0.80519462416145626</c:v>
                </c:pt>
              </c:numCache>
            </c:numRef>
          </c:val>
          <c:smooth val="0"/>
        </c:ser>
        <c:dLbls>
          <c:showLegendKey val="0"/>
          <c:showVal val="0"/>
          <c:showCatName val="0"/>
          <c:showSerName val="0"/>
          <c:showPercent val="0"/>
          <c:showBubbleSize val="0"/>
        </c:dLbls>
        <c:marker val="1"/>
        <c:smooth val="0"/>
        <c:axId val="189490688"/>
        <c:axId val="189492608"/>
      </c:lineChart>
      <c:catAx>
        <c:axId val="189490688"/>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89492608"/>
        <c:crosses val="autoZero"/>
        <c:auto val="1"/>
        <c:lblAlgn val="ctr"/>
        <c:lblOffset val="100"/>
        <c:noMultiLvlLbl val="0"/>
      </c:catAx>
      <c:valAx>
        <c:axId val="189492608"/>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89490688"/>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3078249889415806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Slovenia!$L$1</c:f>
          <c:strCache>
            <c:ptCount val="1"/>
            <c:pt idx="0">
              <c:v>Gross Government debt, Shares of Total, Slovenia</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Slovenia!$L$2</c:f>
              <c:strCache>
                <c:ptCount val="1"/>
                <c:pt idx="0">
                  <c:v>General Government (a)</c:v>
                </c:pt>
              </c:strCache>
            </c:strRef>
          </c:tx>
          <c:spPr>
            <a:ln>
              <a:solidFill>
                <a:srgbClr val="A5A5A5"/>
              </a:solidFill>
            </a:ln>
          </c:spPr>
          <c:marker>
            <c:symbol val="none"/>
          </c:marker>
          <c:cat>
            <c:numRef>
              <c:f>Slovenia!$A$10:$A$27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Slovenia!$L$10:$L$27</c:f>
              <c:numCache>
                <c:formatCode>0%</c:formatCode>
                <c:ptCount val="18"/>
                <c:pt idx="0">
                  <c:v>0</c:v>
                </c:pt>
                <c:pt idx="1">
                  <c:v>0</c:v>
                </c:pt>
                <c:pt idx="2">
                  <c:v>-3.2765399737876802E-4</c:v>
                </c:pt>
                <c:pt idx="3">
                  <c:v>-2.8661507595299513E-4</c:v>
                </c:pt>
                <c:pt idx="4">
                  <c:v>1.3285024154589372E-2</c:v>
                </c:pt>
                <c:pt idx="5">
                  <c:v>1.5120967741935484E-2</c:v>
                </c:pt>
                <c:pt idx="6">
                  <c:v>1.7468805704099821E-2</c:v>
                </c:pt>
                <c:pt idx="7">
                  <c:v>2.0671834625322998E-2</c:v>
                </c:pt>
                <c:pt idx="8">
                  <c:v>2.0145735105015002E-2</c:v>
                </c:pt>
                <c:pt idx="9">
                  <c:v>3.6820951640088161E-2</c:v>
                </c:pt>
                <c:pt idx="10">
                  <c:v>1.7895947846094849E-2</c:v>
                </c:pt>
                <c:pt idx="11">
                  <c:v>1.8308005265047264E-2</c:v>
                </c:pt>
                <c:pt idx="12">
                  <c:v>2.2175937270276894E-2</c:v>
                </c:pt>
                <c:pt idx="13">
                  <c:v>3.160511363636364E-2</c:v>
                </c:pt>
                <c:pt idx="14">
                  <c:v>1.4786115284257136E-2</c:v>
                </c:pt>
                <c:pt idx="15">
                  <c:v>1.0440668202764977E-2</c:v>
                </c:pt>
                <c:pt idx="16">
                  <c:v>7.5819433103930947E-3</c:v>
                </c:pt>
                <c:pt idx="17">
                  <c:v>8.9276499122716482E-3</c:v>
                </c:pt>
              </c:numCache>
            </c:numRef>
          </c:val>
          <c:smooth val="0"/>
        </c:ser>
        <c:ser>
          <c:idx val="1"/>
          <c:order val="1"/>
          <c:tx>
            <c:strRef>
              <c:f>Slovenia!$M$2</c:f>
              <c:strCache>
                <c:ptCount val="1"/>
                <c:pt idx="0">
                  <c:v>Total economy (b)</c:v>
                </c:pt>
              </c:strCache>
            </c:strRef>
          </c:tx>
          <c:spPr>
            <a:ln w="38100">
              <a:solidFill>
                <a:srgbClr val="4472C4"/>
              </a:solidFill>
              <a:prstDash val="solid"/>
            </a:ln>
          </c:spPr>
          <c:marker>
            <c:symbol val="none"/>
          </c:marker>
          <c:cat>
            <c:numRef>
              <c:f>Slovenia!$A$10:$A$27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Slovenia!$M$10:$M$27</c:f>
              <c:numCache>
                <c:formatCode>0%</c:formatCode>
                <c:ptCount val="18"/>
                <c:pt idx="0">
                  <c:v>0.82762201453790241</c:v>
                </c:pt>
                <c:pt idx="1">
                  <c:v>0.61206567392134403</c:v>
                </c:pt>
                <c:pt idx="2">
                  <c:v>0.59370904325032769</c:v>
                </c:pt>
                <c:pt idx="3">
                  <c:v>0.61679564345084548</c:v>
                </c:pt>
                <c:pt idx="4">
                  <c:v>0.55797101449275366</c:v>
                </c:pt>
                <c:pt idx="5">
                  <c:v>0.4965725806451613</c:v>
                </c:pt>
                <c:pt idx="6">
                  <c:v>0.55775401069518715</c:v>
                </c:pt>
                <c:pt idx="7">
                  <c:v>0.61377108983128137</c:v>
                </c:pt>
                <c:pt idx="8">
                  <c:v>0.65295042148878413</c:v>
                </c:pt>
                <c:pt idx="9">
                  <c:v>0.68572539867755733</c:v>
                </c:pt>
                <c:pt idx="10">
                  <c:v>0.72759810814265624</c:v>
                </c:pt>
                <c:pt idx="11">
                  <c:v>0.70587531410793347</c:v>
                </c:pt>
                <c:pt idx="12">
                  <c:v>0.6061014457240872</c:v>
                </c:pt>
                <c:pt idx="13">
                  <c:v>0.53338068181818177</c:v>
                </c:pt>
                <c:pt idx="14">
                  <c:v>0.47750454653277458</c:v>
                </c:pt>
                <c:pt idx="15">
                  <c:v>0.41856278801843316</c:v>
                </c:pt>
                <c:pt idx="16">
                  <c:v>0.43438702904467513</c:v>
                </c:pt>
                <c:pt idx="17">
                  <c:v>0.40592424398802768</c:v>
                </c:pt>
              </c:numCache>
            </c:numRef>
          </c:val>
          <c:smooth val="0"/>
        </c:ser>
        <c:ser>
          <c:idx val="0"/>
          <c:order val="2"/>
          <c:tx>
            <c:strRef>
              <c:f>Slovenia!$S$2</c:f>
              <c:strCache>
                <c:ptCount val="1"/>
                <c:pt idx="0">
                  <c:v>Rest of the world (c)</c:v>
                </c:pt>
              </c:strCache>
            </c:strRef>
          </c:tx>
          <c:spPr>
            <a:ln w="38100">
              <a:solidFill>
                <a:srgbClr val="ED7D31"/>
              </a:solidFill>
              <a:prstDash val="solid"/>
            </a:ln>
          </c:spPr>
          <c:marker>
            <c:symbol val="none"/>
          </c:marker>
          <c:cat>
            <c:numRef>
              <c:f>Slovenia!$A$10:$A$27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Slovenia!$S$10:$S$27</c:f>
              <c:numCache>
                <c:formatCode>0%</c:formatCode>
                <c:ptCount val="18"/>
                <c:pt idx="0">
                  <c:v>0.17237798546209762</c:v>
                </c:pt>
                <c:pt idx="1">
                  <c:v>0.38793432607865597</c:v>
                </c:pt>
                <c:pt idx="2">
                  <c:v>0.40661861074705113</c:v>
                </c:pt>
                <c:pt idx="3">
                  <c:v>0.38349097162510748</c:v>
                </c:pt>
                <c:pt idx="4">
                  <c:v>0.42874396135265702</c:v>
                </c:pt>
                <c:pt idx="5">
                  <c:v>0.4883064516129032</c:v>
                </c:pt>
                <c:pt idx="6">
                  <c:v>0.42477718360071304</c:v>
                </c:pt>
                <c:pt idx="7">
                  <c:v>0.36555707554339567</c:v>
                </c:pt>
                <c:pt idx="8">
                  <c:v>0.32690384340620088</c:v>
                </c:pt>
                <c:pt idx="9">
                  <c:v>0.27745364968235448</c:v>
                </c:pt>
                <c:pt idx="10">
                  <c:v>0.25450594401124887</c:v>
                </c:pt>
                <c:pt idx="11">
                  <c:v>0.27581668062701925</c:v>
                </c:pt>
                <c:pt idx="12">
                  <c:v>0.37172261700563586</c:v>
                </c:pt>
                <c:pt idx="13">
                  <c:v>0.43501420454545453</c:v>
                </c:pt>
                <c:pt idx="14">
                  <c:v>0.50770933818296826</c:v>
                </c:pt>
                <c:pt idx="15">
                  <c:v>0.57099654377880182</c:v>
                </c:pt>
                <c:pt idx="16">
                  <c:v>0.55803102764493173</c:v>
                </c:pt>
                <c:pt idx="17">
                  <c:v>0.58514810609970069</c:v>
                </c:pt>
              </c:numCache>
            </c:numRef>
          </c:val>
          <c:smooth val="0"/>
        </c:ser>
        <c:dLbls>
          <c:showLegendKey val="0"/>
          <c:showVal val="0"/>
          <c:showCatName val="0"/>
          <c:showSerName val="0"/>
          <c:showPercent val="0"/>
          <c:showBubbleSize val="0"/>
        </c:dLbls>
        <c:marker val="1"/>
        <c:smooth val="0"/>
        <c:axId val="191293312"/>
        <c:axId val="191295488"/>
      </c:lineChart>
      <c:catAx>
        <c:axId val="191293312"/>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1295488"/>
        <c:crosses val="autoZero"/>
        <c:auto val="1"/>
        <c:lblAlgn val="ctr"/>
        <c:lblOffset val="100"/>
        <c:noMultiLvlLbl val="0"/>
      </c:catAx>
      <c:valAx>
        <c:axId val="191295488"/>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1293312"/>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Slovakia!$L$1</c:f>
          <c:strCache>
            <c:ptCount val="1"/>
            <c:pt idx="0">
              <c:v>Gross Government debt, Shares of Total, Slovakia</c:v>
            </c:pt>
          </c:strCache>
        </c:strRef>
      </c:tx>
      <c:layout>
        <c:manualLayout>
          <c:xMode val="edge"/>
          <c:yMode val="edge"/>
          <c:x val="0.28391334666322326"/>
          <c:y val="1.9116276129340422E-2"/>
        </c:manualLayout>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Slovakia!$N$3</c:f>
              <c:strCache>
                <c:ptCount val="1"/>
                <c:pt idx="0">
                  <c:v>Central Bank (b.1)</c:v>
                </c:pt>
              </c:strCache>
            </c:strRef>
          </c:tx>
          <c:spPr>
            <a:ln w="38100">
              <a:solidFill>
                <a:srgbClr val="800000"/>
              </a:solidFill>
              <a:prstDash val="solid"/>
            </a:ln>
          </c:spPr>
          <c:marker>
            <c:symbol val="none"/>
          </c:marker>
          <c:cat>
            <c:numRef>
              <c:f>Slovakia!$A$8:$A$27</c:f>
              <c:numCache>
                <c:formatCode>General</c:formatCode>
                <c:ptCount val="2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numCache>
            </c:numRef>
          </c:cat>
          <c:val>
            <c:numRef>
              <c:f>Slovakia!$N$8:$N$27</c:f>
              <c:numCache>
                <c:formatCode>0%</c:formatCode>
                <c:ptCount val="20"/>
                <c:pt idx="0">
                  <c:v>0</c:v>
                </c:pt>
                <c:pt idx="1">
                  <c:v>0</c:v>
                </c:pt>
                <c:pt idx="2">
                  <c:v>0</c:v>
                </c:pt>
                <c:pt idx="3">
                  <c:v>0</c:v>
                </c:pt>
                <c:pt idx="4">
                  <c:v>0</c:v>
                </c:pt>
                <c:pt idx="5">
                  <c:v>0</c:v>
                </c:pt>
                <c:pt idx="6">
                  <c:v>9.0674707055936346E-2</c:v>
                </c:pt>
                <c:pt idx="7">
                  <c:v>7.3574267053421849E-2</c:v>
                </c:pt>
                <c:pt idx="8">
                  <c:v>2.4663831925742803E-2</c:v>
                </c:pt>
                <c:pt idx="9">
                  <c:v>2.1230158668347387E-2</c:v>
                </c:pt>
                <c:pt idx="10">
                  <c:v>1.506387996222739E-2</c:v>
                </c:pt>
                <c:pt idx="11">
                  <c:v>0</c:v>
                </c:pt>
                <c:pt idx="12">
                  <c:v>0</c:v>
                </c:pt>
                <c:pt idx="13">
                  <c:v>0</c:v>
                </c:pt>
                <c:pt idx="14">
                  <c:v>0</c:v>
                </c:pt>
                <c:pt idx="15">
                  <c:v>0</c:v>
                </c:pt>
                <c:pt idx="16">
                  <c:v>0</c:v>
                </c:pt>
                <c:pt idx="17">
                  <c:v>0</c:v>
                </c:pt>
                <c:pt idx="18">
                  <c:v>0</c:v>
                </c:pt>
                <c:pt idx="19">
                  <c:v>0</c:v>
                </c:pt>
              </c:numCache>
            </c:numRef>
          </c:val>
          <c:smooth val="0"/>
        </c:ser>
        <c:ser>
          <c:idx val="2"/>
          <c:order val="1"/>
          <c:tx>
            <c:strRef>
              <c:f>Slovakia!$P$4</c:f>
              <c:strCache>
                <c:ptCount val="1"/>
                <c:pt idx="0">
                  <c:v>Resident Banks (b.2.1)</c:v>
                </c:pt>
              </c:strCache>
            </c:strRef>
          </c:tx>
          <c:marker>
            <c:symbol val="none"/>
          </c:marker>
          <c:cat>
            <c:numRef>
              <c:f>Slovakia!$A$8:$A$27</c:f>
              <c:numCache>
                <c:formatCode>General</c:formatCode>
                <c:ptCount val="2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numCache>
            </c:numRef>
          </c:cat>
          <c:val>
            <c:numRef>
              <c:f>Slovakia!$P$8:$P$27</c:f>
              <c:numCache>
                <c:formatCode>0%</c:formatCode>
                <c:ptCount val="20"/>
                <c:pt idx="0">
                  <c:v>0.49792638672887507</c:v>
                </c:pt>
                <c:pt idx="1">
                  <c:v>0.59245652706343377</c:v>
                </c:pt>
                <c:pt idx="2">
                  <c:v>0.66434806968815252</c:v>
                </c:pt>
                <c:pt idx="3">
                  <c:v>0.56191187453323377</c:v>
                </c:pt>
                <c:pt idx="4">
                  <c:v>0.56713451745124832</c:v>
                </c:pt>
                <c:pt idx="5">
                  <c:v>0.51113080075312878</c:v>
                </c:pt>
                <c:pt idx="6">
                  <c:v>0.4784545310172727</c:v>
                </c:pt>
                <c:pt idx="7">
                  <c:v>0.47832084553131304</c:v>
                </c:pt>
                <c:pt idx="8">
                  <c:v>0.56697577930361209</c:v>
                </c:pt>
                <c:pt idx="9">
                  <c:v>0.60889995734912927</c:v>
                </c:pt>
                <c:pt idx="10">
                  <c:v>0.62812150724726656</c:v>
                </c:pt>
                <c:pt idx="11">
                  <c:v>0.58752840486664093</c:v>
                </c:pt>
                <c:pt idx="12">
                  <c:v>0.57231329198952308</c:v>
                </c:pt>
                <c:pt idx="13">
                  <c:v>0.53492913737306103</c:v>
                </c:pt>
                <c:pt idx="14">
                  <c:v>0.56073373753982114</c:v>
                </c:pt>
                <c:pt idx="15">
                  <c:v>0.54984561752988048</c:v>
                </c:pt>
                <c:pt idx="16">
                  <c:v>0.60227042761671945</c:v>
                </c:pt>
                <c:pt idx="17">
                  <c:v>0.59118689630494903</c:v>
                </c:pt>
                <c:pt idx="18">
                  <c:v>0.56118199836778715</c:v>
                </c:pt>
                <c:pt idx="19">
                  <c:v>0.4941344882536679</c:v>
                </c:pt>
              </c:numCache>
            </c:numRef>
          </c:val>
          <c:smooth val="0"/>
        </c:ser>
        <c:ser>
          <c:idx val="0"/>
          <c:order val="2"/>
          <c:tx>
            <c:strRef>
              <c:f>Slovakia!$Q$4</c:f>
              <c:strCache>
                <c:ptCount val="1"/>
                <c:pt idx="0">
                  <c:v>Other financial institutions (b.2.2)</c:v>
                </c:pt>
              </c:strCache>
            </c:strRef>
          </c:tx>
          <c:marker>
            <c:symbol val="none"/>
          </c:marker>
          <c:cat>
            <c:numRef>
              <c:f>Slovakia!$A$8:$A$27</c:f>
              <c:numCache>
                <c:formatCode>General</c:formatCode>
                <c:ptCount val="2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numCache>
            </c:numRef>
          </c:cat>
          <c:val>
            <c:numRef>
              <c:f>Slovakia!$Q$8:$Q$27</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ser>
        <c:dLbls>
          <c:showLegendKey val="0"/>
          <c:showVal val="0"/>
          <c:showCatName val="0"/>
          <c:showSerName val="0"/>
          <c:showPercent val="0"/>
          <c:showBubbleSize val="0"/>
        </c:dLbls>
        <c:marker val="1"/>
        <c:smooth val="0"/>
        <c:axId val="193755008"/>
        <c:axId val="193765376"/>
      </c:lineChart>
      <c:catAx>
        <c:axId val="193755008"/>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3765376"/>
        <c:crosses val="autoZero"/>
        <c:auto val="1"/>
        <c:lblAlgn val="ctr"/>
        <c:lblOffset val="100"/>
        <c:noMultiLvlLbl val="0"/>
      </c:catAx>
      <c:valAx>
        <c:axId val="193765376"/>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3755008"/>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593411423"/>
          <c:h val="0.4213505724346308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Slovakia!$L$1</c:f>
          <c:strCache>
            <c:ptCount val="1"/>
            <c:pt idx="0">
              <c:v>Gross Government debt, Shares of Total, Slovakia</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Slovakia!$L$2</c:f>
              <c:strCache>
                <c:ptCount val="1"/>
                <c:pt idx="0">
                  <c:v>General Government (a)</c:v>
                </c:pt>
              </c:strCache>
            </c:strRef>
          </c:tx>
          <c:spPr>
            <a:ln>
              <a:solidFill>
                <a:srgbClr val="A5A5A5"/>
              </a:solidFill>
            </a:ln>
          </c:spPr>
          <c:marker>
            <c:symbol val="none"/>
          </c:marker>
          <c:cat>
            <c:numRef>
              <c:f>Slovakia!$A$8:$A$27</c:f>
              <c:numCache>
                <c:formatCode>General</c:formatCode>
                <c:ptCount val="2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numCache>
            </c:numRef>
          </c:cat>
          <c:val>
            <c:numRef>
              <c:f>Slovakia!$L$8:$L$27</c:f>
              <c:numCache>
                <c:formatCode>0%</c:formatCode>
                <c:ptCount val="20"/>
                <c:pt idx="0">
                  <c:v>0</c:v>
                </c:pt>
                <c:pt idx="1">
                  <c:v>0</c:v>
                </c:pt>
                <c:pt idx="2">
                  <c:v>0</c:v>
                </c:pt>
                <c:pt idx="3">
                  <c:v>0</c:v>
                </c:pt>
                <c:pt idx="4">
                  <c:v>0</c:v>
                </c:pt>
                <c:pt idx="5">
                  <c:v>0</c:v>
                </c:pt>
                <c:pt idx="6">
                  <c:v>0</c:v>
                </c:pt>
                <c:pt idx="7">
                  <c:v>0</c:v>
                </c:pt>
                <c:pt idx="8">
                  <c:v>0</c:v>
                </c:pt>
                <c:pt idx="9">
                  <c:v>0</c:v>
                </c:pt>
                <c:pt idx="10">
                  <c:v>0</c:v>
                </c:pt>
                <c:pt idx="11">
                  <c:v>1.2796550636286449E-2</c:v>
                </c:pt>
                <c:pt idx="12">
                  <c:v>4.9791856691879854E-2</c:v>
                </c:pt>
                <c:pt idx="13">
                  <c:v>6.2493025331994197E-2</c:v>
                </c:pt>
                <c:pt idx="14">
                  <c:v>6.4951053745761017E-2</c:v>
                </c:pt>
                <c:pt idx="15">
                  <c:v>7.2509960159362549E-2</c:v>
                </c:pt>
                <c:pt idx="16">
                  <c:v>5.0396951263254525E-2</c:v>
                </c:pt>
                <c:pt idx="17">
                  <c:v>4.3028732787363681E-2</c:v>
                </c:pt>
                <c:pt idx="18">
                  <c:v>4.5269136367396996E-2</c:v>
                </c:pt>
                <c:pt idx="19">
                  <c:v>3.9328892010620592E-2</c:v>
                </c:pt>
              </c:numCache>
            </c:numRef>
          </c:val>
          <c:smooth val="0"/>
        </c:ser>
        <c:ser>
          <c:idx val="1"/>
          <c:order val="1"/>
          <c:tx>
            <c:strRef>
              <c:f>Slovakia!$M$2</c:f>
              <c:strCache>
                <c:ptCount val="1"/>
                <c:pt idx="0">
                  <c:v>Total economy (b)</c:v>
                </c:pt>
              </c:strCache>
            </c:strRef>
          </c:tx>
          <c:spPr>
            <a:ln w="38100">
              <a:solidFill>
                <a:srgbClr val="4472C4"/>
              </a:solidFill>
              <a:prstDash val="solid"/>
            </a:ln>
          </c:spPr>
          <c:marker>
            <c:symbol val="none"/>
          </c:marker>
          <c:cat>
            <c:numRef>
              <c:f>Slovakia!$A$8:$A$27</c:f>
              <c:numCache>
                <c:formatCode>General</c:formatCode>
                <c:ptCount val="2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numCache>
            </c:numRef>
          </c:cat>
          <c:val>
            <c:numRef>
              <c:f>Slovakia!$M$8:$M$27</c:f>
              <c:numCache>
                <c:formatCode>0%</c:formatCode>
                <c:ptCount val="20"/>
                <c:pt idx="0">
                  <c:v>0.49792638672887507</c:v>
                </c:pt>
                <c:pt idx="1">
                  <c:v>0.59245652706343377</c:v>
                </c:pt>
                <c:pt idx="2">
                  <c:v>0.66434806968815252</c:v>
                </c:pt>
                <c:pt idx="3">
                  <c:v>0.72322628827483193</c:v>
                </c:pt>
                <c:pt idx="4">
                  <c:v>0.68364178362936279</c:v>
                </c:pt>
                <c:pt idx="5">
                  <c:v>0.60338907963229593</c:v>
                </c:pt>
                <c:pt idx="6">
                  <c:v>0.62857798549297439</c:v>
                </c:pt>
                <c:pt idx="7">
                  <c:v>0.59646867224696498</c:v>
                </c:pt>
                <c:pt idx="8">
                  <c:v>0.59973432899492696</c:v>
                </c:pt>
                <c:pt idx="9">
                  <c:v>0.6320701329015338</c:v>
                </c:pt>
                <c:pt idx="10">
                  <c:v>0.64469655212005461</c:v>
                </c:pt>
                <c:pt idx="11">
                  <c:v>0.58874089058327916</c:v>
                </c:pt>
                <c:pt idx="12">
                  <c:v>0.57722028483500332</c:v>
                </c:pt>
                <c:pt idx="13">
                  <c:v>0.54430309117286013</c:v>
                </c:pt>
                <c:pt idx="14">
                  <c:v>0.57116432021374985</c:v>
                </c:pt>
                <c:pt idx="15">
                  <c:v>0.56503984063745016</c:v>
                </c:pt>
                <c:pt idx="16">
                  <c:v>0.61558030891086335</c:v>
                </c:pt>
                <c:pt idx="17">
                  <c:v>0.60288396560423607</c:v>
                </c:pt>
                <c:pt idx="18">
                  <c:v>0.57142801512503583</c:v>
                </c:pt>
                <c:pt idx="19">
                  <c:v>0.50540635719479654</c:v>
                </c:pt>
              </c:numCache>
            </c:numRef>
          </c:val>
          <c:smooth val="0"/>
        </c:ser>
        <c:ser>
          <c:idx val="0"/>
          <c:order val="2"/>
          <c:tx>
            <c:strRef>
              <c:f>Slovakia!$S$2</c:f>
              <c:strCache>
                <c:ptCount val="1"/>
                <c:pt idx="0">
                  <c:v>Rest of the world (c)</c:v>
                </c:pt>
              </c:strCache>
            </c:strRef>
          </c:tx>
          <c:spPr>
            <a:ln w="38100">
              <a:solidFill>
                <a:srgbClr val="ED7D31"/>
              </a:solidFill>
              <a:prstDash val="solid"/>
            </a:ln>
          </c:spPr>
          <c:marker>
            <c:symbol val="none"/>
          </c:marker>
          <c:cat>
            <c:numRef>
              <c:f>Slovakia!$A$8:$A$27</c:f>
              <c:numCache>
                <c:formatCode>General</c:formatCode>
                <c:ptCount val="2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numCache>
            </c:numRef>
          </c:cat>
          <c:val>
            <c:numRef>
              <c:f>Slovakia!$S$8:$S$27</c:f>
              <c:numCache>
                <c:formatCode>0%</c:formatCode>
                <c:ptCount val="20"/>
                <c:pt idx="0">
                  <c:v>0.50207361327112499</c:v>
                </c:pt>
                <c:pt idx="1">
                  <c:v>0.40754347293656623</c:v>
                </c:pt>
                <c:pt idx="2">
                  <c:v>0.33565193031184754</c:v>
                </c:pt>
                <c:pt idx="3">
                  <c:v>0.27677371172516801</c:v>
                </c:pt>
                <c:pt idx="4">
                  <c:v>0.31635821637063721</c:v>
                </c:pt>
                <c:pt idx="5">
                  <c:v>0.39661092036770407</c:v>
                </c:pt>
                <c:pt idx="6">
                  <c:v>0.37142201450702561</c:v>
                </c:pt>
                <c:pt idx="7">
                  <c:v>0.40353132775303502</c:v>
                </c:pt>
                <c:pt idx="8">
                  <c:v>0.40026567100507304</c:v>
                </c:pt>
                <c:pt idx="9">
                  <c:v>0.3679298670984662</c:v>
                </c:pt>
                <c:pt idx="10">
                  <c:v>0.35530344787994522</c:v>
                </c:pt>
                <c:pt idx="11">
                  <c:v>0.39846255878043446</c:v>
                </c:pt>
                <c:pt idx="12">
                  <c:v>0.37298785847311677</c:v>
                </c:pt>
                <c:pt idx="13">
                  <c:v>0.39320388349514562</c:v>
                </c:pt>
                <c:pt idx="14">
                  <c:v>0.36388462604048916</c:v>
                </c:pt>
                <c:pt idx="15">
                  <c:v>0.36245019920318727</c:v>
                </c:pt>
                <c:pt idx="16">
                  <c:v>0.3340227398258821</c:v>
                </c:pt>
                <c:pt idx="17">
                  <c:v>0.35408730160840018</c:v>
                </c:pt>
                <c:pt idx="18">
                  <c:v>0.38330284850756713</c:v>
                </c:pt>
                <c:pt idx="19">
                  <c:v>0.45526475079458295</c:v>
                </c:pt>
              </c:numCache>
            </c:numRef>
          </c:val>
          <c:smooth val="0"/>
        </c:ser>
        <c:dLbls>
          <c:showLegendKey val="0"/>
          <c:showVal val="0"/>
          <c:showCatName val="0"/>
          <c:showSerName val="0"/>
          <c:showPercent val="0"/>
          <c:showBubbleSize val="0"/>
        </c:dLbls>
        <c:marker val="1"/>
        <c:smooth val="0"/>
        <c:axId val="193791488"/>
        <c:axId val="193793408"/>
      </c:lineChart>
      <c:catAx>
        <c:axId val="193791488"/>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3793408"/>
        <c:crosses val="autoZero"/>
        <c:auto val="1"/>
        <c:lblAlgn val="ctr"/>
        <c:lblOffset val="100"/>
        <c:noMultiLvlLbl val="0"/>
      </c:catAx>
      <c:valAx>
        <c:axId val="193793408"/>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3791488"/>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Latvia!$L$1</c:f>
          <c:strCache>
            <c:ptCount val="1"/>
            <c:pt idx="0">
              <c:v>Gross Government debt, Shares of Total, Latvia</c:v>
            </c:pt>
          </c:strCache>
        </c:strRef>
      </c:tx>
      <c:layout>
        <c:manualLayout>
          <c:xMode val="edge"/>
          <c:yMode val="edge"/>
          <c:x val="0.28391334666322326"/>
          <c:y val="1.9116276129340422E-2"/>
        </c:manualLayout>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Latvia!$N$3</c:f>
              <c:strCache>
                <c:ptCount val="1"/>
                <c:pt idx="0">
                  <c:v>Central Bank (b.1)</c:v>
                </c:pt>
              </c:strCache>
            </c:strRef>
          </c:tx>
          <c:spPr>
            <a:ln w="38100">
              <a:solidFill>
                <a:srgbClr val="800000"/>
              </a:solidFill>
              <a:prstDash val="solid"/>
            </a:ln>
          </c:spPr>
          <c:marker>
            <c:symbol val="none"/>
          </c:marker>
          <c:cat>
            <c:numRef>
              <c:f>Latvia!$A$13:$A$17</c:f>
              <c:numCache>
                <c:formatCode>General</c:formatCode>
                <c:ptCount val="5"/>
                <c:pt idx="0">
                  <c:v>2008</c:v>
                </c:pt>
                <c:pt idx="1">
                  <c:v>2009</c:v>
                </c:pt>
                <c:pt idx="2">
                  <c:v>2010</c:v>
                </c:pt>
                <c:pt idx="3">
                  <c:v>2011</c:v>
                </c:pt>
                <c:pt idx="4">
                  <c:v>2012</c:v>
                </c:pt>
              </c:numCache>
            </c:numRef>
          </c:cat>
          <c:val>
            <c:numRef>
              <c:f>Latvia!$N$13:$N$17</c:f>
              <c:numCache>
                <c:formatCode>0%</c:formatCode>
                <c:ptCount val="5"/>
                <c:pt idx="0">
                  <c:v>0</c:v>
                </c:pt>
                <c:pt idx="1">
                  <c:v>0</c:v>
                </c:pt>
                <c:pt idx="2">
                  <c:v>0</c:v>
                </c:pt>
                <c:pt idx="3">
                  <c:v>0</c:v>
                </c:pt>
                <c:pt idx="4">
                  <c:v>0</c:v>
                </c:pt>
              </c:numCache>
            </c:numRef>
          </c:val>
          <c:smooth val="0"/>
        </c:ser>
        <c:ser>
          <c:idx val="2"/>
          <c:order val="1"/>
          <c:tx>
            <c:strRef>
              <c:f>Latvia!$P$4</c:f>
              <c:strCache>
                <c:ptCount val="1"/>
                <c:pt idx="0">
                  <c:v>Resident Banks (b.2.1)</c:v>
                </c:pt>
              </c:strCache>
            </c:strRef>
          </c:tx>
          <c:marker>
            <c:symbol val="none"/>
          </c:marker>
          <c:cat>
            <c:numRef>
              <c:f>Latvia!$A$13:$A$17</c:f>
              <c:numCache>
                <c:formatCode>General</c:formatCode>
                <c:ptCount val="5"/>
                <c:pt idx="0">
                  <c:v>2008</c:v>
                </c:pt>
                <c:pt idx="1">
                  <c:v>2009</c:v>
                </c:pt>
                <c:pt idx="2">
                  <c:v>2010</c:v>
                </c:pt>
                <c:pt idx="3">
                  <c:v>2011</c:v>
                </c:pt>
                <c:pt idx="4">
                  <c:v>2012</c:v>
                </c:pt>
              </c:numCache>
            </c:numRef>
          </c:cat>
          <c:val>
            <c:numRef>
              <c:f>Latvia!$P$13:$P$17</c:f>
              <c:numCache>
                <c:formatCode>0%</c:formatCode>
                <c:ptCount val="5"/>
                <c:pt idx="0">
                  <c:v>0.27879628382808652</c:v>
                </c:pt>
                <c:pt idx="1">
                  <c:v>0.1033944898556954</c:v>
                </c:pt>
                <c:pt idx="2">
                  <c:v>8.7033961049801947E-2</c:v>
                </c:pt>
                <c:pt idx="3">
                  <c:v>7.5799967883051961E-2</c:v>
                </c:pt>
                <c:pt idx="4">
                  <c:v>8.0877231100181787E-2</c:v>
                </c:pt>
              </c:numCache>
            </c:numRef>
          </c:val>
          <c:smooth val="0"/>
        </c:ser>
        <c:ser>
          <c:idx val="0"/>
          <c:order val="2"/>
          <c:tx>
            <c:strRef>
              <c:f>Latvia!$Q$4</c:f>
              <c:strCache>
                <c:ptCount val="1"/>
                <c:pt idx="0">
                  <c:v>Other financial institutions (b.2.2)</c:v>
                </c:pt>
              </c:strCache>
            </c:strRef>
          </c:tx>
          <c:marker>
            <c:symbol val="none"/>
          </c:marker>
          <c:cat>
            <c:numRef>
              <c:f>Latvia!$A$13:$A$17</c:f>
              <c:numCache>
                <c:formatCode>General</c:formatCode>
                <c:ptCount val="5"/>
                <c:pt idx="0">
                  <c:v>2008</c:v>
                </c:pt>
                <c:pt idx="1">
                  <c:v>2009</c:v>
                </c:pt>
                <c:pt idx="2">
                  <c:v>2010</c:v>
                </c:pt>
                <c:pt idx="3">
                  <c:v>2011</c:v>
                </c:pt>
                <c:pt idx="4">
                  <c:v>2012</c:v>
                </c:pt>
              </c:numCache>
            </c:numRef>
          </c:cat>
          <c:val>
            <c:numRef>
              <c:f>Latvia!$Q$13:$Q$17</c:f>
              <c:numCache>
                <c:formatCode>0%</c:formatCode>
                <c:ptCount val="5"/>
                <c:pt idx="0">
                  <c:v>4.323997137885785E-2</c:v>
                </c:pt>
                <c:pt idx="1">
                  <c:v>6.4691712877719881E-2</c:v>
                </c:pt>
                <c:pt idx="2">
                  <c:v>6.6430133777888534E-2</c:v>
                </c:pt>
                <c:pt idx="3">
                  <c:v>5.4820130385397493E-2</c:v>
                </c:pt>
                <c:pt idx="4">
                  <c:v>6.0502760078670809E-2</c:v>
                </c:pt>
              </c:numCache>
            </c:numRef>
          </c:val>
          <c:smooth val="0"/>
        </c:ser>
        <c:dLbls>
          <c:showLegendKey val="0"/>
          <c:showVal val="0"/>
          <c:showCatName val="0"/>
          <c:showSerName val="0"/>
          <c:showPercent val="0"/>
          <c:showBubbleSize val="0"/>
        </c:dLbls>
        <c:marker val="1"/>
        <c:smooth val="0"/>
        <c:axId val="193873408"/>
        <c:axId val="193875328"/>
      </c:lineChart>
      <c:catAx>
        <c:axId val="193873408"/>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3875328"/>
        <c:crosses val="autoZero"/>
        <c:auto val="1"/>
        <c:lblAlgn val="ctr"/>
        <c:lblOffset val="100"/>
        <c:noMultiLvlLbl val="0"/>
      </c:catAx>
      <c:valAx>
        <c:axId val="193875328"/>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3873408"/>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593411423"/>
          <c:h val="0.4213505724346308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Latvia!$L$1</c:f>
          <c:strCache>
            <c:ptCount val="1"/>
            <c:pt idx="0">
              <c:v>Gross Government debt, Shares of Total, Latvia</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Latvia!$L$2</c:f>
              <c:strCache>
                <c:ptCount val="1"/>
                <c:pt idx="0">
                  <c:v>General Government (a)</c:v>
                </c:pt>
              </c:strCache>
            </c:strRef>
          </c:tx>
          <c:spPr>
            <a:ln>
              <a:solidFill>
                <a:srgbClr val="A5A5A5"/>
              </a:solidFill>
            </a:ln>
          </c:spPr>
          <c:marker>
            <c:symbol val="none"/>
          </c:marker>
          <c:cat>
            <c:numRef>
              <c:f>Latvia!$A$13:$A$17</c:f>
              <c:numCache>
                <c:formatCode>General</c:formatCode>
                <c:ptCount val="5"/>
                <c:pt idx="0">
                  <c:v>2008</c:v>
                </c:pt>
                <c:pt idx="1">
                  <c:v>2009</c:v>
                </c:pt>
                <c:pt idx="2">
                  <c:v>2010</c:v>
                </c:pt>
                <c:pt idx="3">
                  <c:v>2011</c:v>
                </c:pt>
                <c:pt idx="4">
                  <c:v>2012</c:v>
                </c:pt>
              </c:numCache>
            </c:numRef>
          </c:cat>
          <c:val>
            <c:numRef>
              <c:f>Latvia!$L$13:$L$17</c:f>
              <c:numCache>
                <c:formatCode>0%</c:formatCode>
                <c:ptCount val="5"/>
                <c:pt idx="0">
                  <c:v>0.29906673249881399</c:v>
                </c:pt>
                <c:pt idx="1">
                  <c:v>0.199095389073143</c:v>
                </c:pt>
                <c:pt idx="2">
                  <c:v>0.14073958920582538</c:v>
                </c:pt>
                <c:pt idx="3">
                  <c:v>0.12143250411608673</c:v>
                </c:pt>
                <c:pt idx="4">
                  <c:v>0.10686392346167423</c:v>
                </c:pt>
              </c:numCache>
            </c:numRef>
          </c:val>
          <c:smooth val="0"/>
        </c:ser>
        <c:ser>
          <c:idx val="1"/>
          <c:order val="1"/>
          <c:tx>
            <c:strRef>
              <c:f>Latvia!$M$2</c:f>
              <c:strCache>
                <c:ptCount val="1"/>
                <c:pt idx="0">
                  <c:v>Total economy (b)</c:v>
                </c:pt>
              </c:strCache>
            </c:strRef>
          </c:tx>
          <c:spPr>
            <a:ln w="38100">
              <a:solidFill>
                <a:srgbClr val="4472C4"/>
              </a:solidFill>
              <a:prstDash val="solid"/>
            </a:ln>
          </c:spPr>
          <c:marker>
            <c:symbol val="none"/>
          </c:marker>
          <c:cat>
            <c:numRef>
              <c:f>Latvia!$A$13:$A$17</c:f>
              <c:numCache>
                <c:formatCode>General</c:formatCode>
                <c:ptCount val="5"/>
                <c:pt idx="0">
                  <c:v>2008</c:v>
                </c:pt>
                <c:pt idx="1">
                  <c:v>2009</c:v>
                </c:pt>
                <c:pt idx="2">
                  <c:v>2010</c:v>
                </c:pt>
                <c:pt idx="3">
                  <c:v>2011</c:v>
                </c:pt>
                <c:pt idx="4">
                  <c:v>2012</c:v>
                </c:pt>
              </c:numCache>
            </c:numRef>
          </c:cat>
          <c:val>
            <c:numRef>
              <c:f>Latvia!$M$13:$M$17</c:f>
              <c:numCache>
                <c:formatCode>0%</c:formatCode>
                <c:ptCount val="5"/>
                <c:pt idx="0">
                  <c:v>0.34682122259450826</c:v>
                </c:pt>
                <c:pt idx="1">
                  <c:v>0.19356134750684351</c:v>
                </c:pt>
                <c:pt idx="2">
                  <c:v>0.18281314647819846</c:v>
                </c:pt>
                <c:pt idx="3">
                  <c:v>0.1806747441379217</c:v>
                </c:pt>
                <c:pt idx="4">
                  <c:v>0.17927962329111516</c:v>
                </c:pt>
              </c:numCache>
            </c:numRef>
          </c:val>
          <c:smooth val="0"/>
        </c:ser>
        <c:ser>
          <c:idx val="0"/>
          <c:order val="2"/>
          <c:tx>
            <c:strRef>
              <c:f>Latvia!$S$2</c:f>
              <c:strCache>
                <c:ptCount val="1"/>
                <c:pt idx="0">
                  <c:v>Rest of the world (c)</c:v>
                </c:pt>
              </c:strCache>
            </c:strRef>
          </c:tx>
          <c:spPr>
            <a:ln w="38100">
              <a:solidFill>
                <a:srgbClr val="ED7D31"/>
              </a:solidFill>
              <a:prstDash val="solid"/>
            </a:ln>
          </c:spPr>
          <c:marker>
            <c:symbol val="none"/>
          </c:marker>
          <c:cat>
            <c:numRef>
              <c:f>Latvia!$A$13:$A$17</c:f>
              <c:numCache>
                <c:formatCode>General</c:formatCode>
                <c:ptCount val="5"/>
                <c:pt idx="0">
                  <c:v>2008</c:v>
                </c:pt>
                <c:pt idx="1">
                  <c:v>2009</c:v>
                </c:pt>
                <c:pt idx="2">
                  <c:v>2010</c:v>
                </c:pt>
                <c:pt idx="3">
                  <c:v>2011</c:v>
                </c:pt>
                <c:pt idx="4">
                  <c:v>2012</c:v>
                </c:pt>
              </c:numCache>
            </c:numRef>
          </c:cat>
          <c:val>
            <c:numRef>
              <c:f>Latvia!$S$13:$S$17</c:f>
              <c:numCache>
                <c:formatCode>0%</c:formatCode>
                <c:ptCount val="5"/>
                <c:pt idx="0">
                  <c:v>0.35411204490667769</c:v>
                </c:pt>
                <c:pt idx="1">
                  <c:v>0.60734326342001355</c:v>
                </c:pt>
                <c:pt idx="2">
                  <c:v>0.67644726431597613</c:v>
                </c:pt>
                <c:pt idx="3">
                  <c:v>0.69789275174599141</c:v>
                </c:pt>
                <c:pt idx="4">
                  <c:v>0.71385645324721059</c:v>
                </c:pt>
              </c:numCache>
            </c:numRef>
          </c:val>
          <c:smooth val="0"/>
        </c:ser>
        <c:dLbls>
          <c:showLegendKey val="0"/>
          <c:showVal val="0"/>
          <c:showCatName val="0"/>
          <c:showSerName val="0"/>
          <c:showPercent val="0"/>
          <c:showBubbleSize val="0"/>
        </c:dLbls>
        <c:marker val="1"/>
        <c:smooth val="0"/>
        <c:axId val="194118784"/>
        <c:axId val="194120704"/>
      </c:lineChart>
      <c:catAx>
        <c:axId val="194118784"/>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4120704"/>
        <c:crosses val="autoZero"/>
        <c:auto val="1"/>
        <c:lblAlgn val="ctr"/>
        <c:lblOffset val="100"/>
        <c:noMultiLvlLbl val="0"/>
      </c:catAx>
      <c:valAx>
        <c:axId val="194120704"/>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4118784"/>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Romania!$L$1</c:f>
          <c:strCache>
            <c:ptCount val="1"/>
            <c:pt idx="0">
              <c:v>Gross Government debt, Shares of Total, Romania</c:v>
            </c:pt>
          </c:strCache>
        </c:strRef>
      </c:tx>
      <c:layout>
        <c:manualLayout>
          <c:xMode val="edge"/>
          <c:yMode val="edge"/>
          <c:x val="0.28391334666322326"/>
          <c:y val="1.9116276129340422E-2"/>
        </c:manualLayout>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Romania!$N$3</c:f>
              <c:strCache>
                <c:ptCount val="1"/>
                <c:pt idx="0">
                  <c:v>Central Bank (b.1)</c:v>
                </c:pt>
              </c:strCache>
            </c:strRef>
          </c:tx>
          <c:spPr>
            <a:ln w="38100">
              <a:solidFill>
                <a:srgbClr val="800000"/>
              </a:solidFill>
              <a:prstDash val="solid"/>
            </a:ln>
          </c:spPr>
          <c:marker>
            <c:symbol val="none"/>
          </c:marker>
          <c:cat>
            <c:numRef>
              <c:f>Romania!$A$5:$A$17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Romania!$N$5:$N$17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ser>
        <c:ser>
          <c:idx val="2"/>
          <c:order val="1"/>
          <c:tx>
            <c:strRef>
              <c:f>Romania!$P$4</c:f>
              <c:strCache>
                <c:ptCount val="1"/>
                <c:pt idx="0">
                  <c:v>Resident Banks (b.2.1)</c:v>
                </c:pt>
              </c:strCache>
            </c:strRef>
          </c:tx>
          <c:marker>
            <c:symbol val="none"/>
          </c:marker>
          <c:cat>
            <c:numRef>
              <c:f>Romania!$A$5:$A$17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Romania!$P$5:$P$17</c:f>
              <c:numCache>
                <c:formatCode>0%</c:formatCode>
                <c:ptCount val="13"/>
                <c:pt idx="0">
                  <c:v>0</c:v>
                </c:pt>
                <c:pt idx="1">
                  <c:v>0</c:v>
                </c:pt>
                <c:pt idx="2">
                  <c:v>0</c:v>
                </c:pt>
                <c:pt idx="3">
                  <c:v>0</c:v>
                </c:pt>
                <c:pt idx="4">
                  <c:v>0</c:v>
                </c:pt>
                <c:pt idx="5">
                  <c:v>0</c:v>
                </c:pt>
                <c:pt idx="6">
                  <c:v>0</c:v>
                </c:pt>
                <c:pt idx="7">
                  <c:v>4.5920148017417053E-3</c:v>
                </c:pt>
                <c:pt idx="8">
                  <c:v>0.21360468685228368</c:v>
                </c:pt>
                <c:pt idx="9">
                  <c:v>0.43726118845799111</c:v>
                </c:pt>
                <c:pt idx="10">
                  <c:v>0.44639363732044879</c:v>
                </c:pt>
                <c:pt idx="11">
                  <c:v>0.43784418084409737</c:v>
                </c:pt>
                <c:pt idx="12">
                  <c:v>0.47130130771215184</c:v>
                </c:pt>
              </c:numCache>
            </c:numRef>
          </c:val>
          <c:smooth val="0"/>
        </c:ser>
        <c:ser>
          <c:idx val="0"/>
          <c:order val="2"/>
          <c:tx>
            <c:strRef>
              <c:f>Romania!$Q$4</c:f>
              <c:strCache>
                <c:ptCount val="1"/>
                <c:pt idx="0">
                  <c:v>Other financial institutions (b.2.2)</c:v>
                </c:pt>
              </c:strCache>
            </c:strRef>
          </c:tx>
          <c:marker>
            <c:symbol val="none"/>
          </c:marker>
          <c:cat>
            <c:numRef>
              <c:f>Romania!$A$5:$A$17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Romania!$Q$5:$Q$17</c:f>
              <c:numCache>
                <c:formatCode>0%</c:formatCode>
                <c:ptCount val="13"/>
                <c:pt idx="0">
                  <c:v>0.25905910433970797</c:v>
                </c:pt>
                <c:pt idx="1">
                  <c:v>0.31277474657756349</c:v>
                </c:pt>
                <c:pt idx="2">
                  <c:v>0.28707058257884083</c:v>
                </c:pt>
                <c:pt idx="3">
                  <c:v>0.23919654404553106</c:v>
                </c:pt>
                <c:pt idx="4">
                  <c:v>0.24394373262546246</c:v>
                </c:pt>
                <c:pt idx="5">
                  <c:v>0.25929487546412366</c:v>
                </c:pt>
                <c:pt idx="6">
                  <c:v>7.184630181186398E-2</c:v>
                </c:pt>
                <c:pt idx="7">
                  <c:v>0.15034924002383643</c:v>
                </c:pt>
                <c:pt idx="8">
                  <c:v>4.3026399617499642E-2</c:v>
                </c:pt>
                <c:pt idx="9">
                  <c:v>1.0324903126981669E-3</c:v>
                </c:pt>
                <c:pt idx="10">
                  <c:v>3.7022389142919937E-4</c:v>
                </c:pt>
                <c:pt idx="11">
                  <c:v>4.1996350224167723E-5</c:v>
                </c:pt>
                <c:pt idx="12">
                  <c:v>0</c:v>
                </c:pt>
              </c:numCache>
            </c:numRef>
          </c:val>
          <c:smooth val="0"/>
        </c:ser>
        <c:dLbls>
          <c:showLegendKey val="0"/>
          <c:showVal val="0"/>
          <c:showCatName val="0"/>
          <c:showSerName val="0"/>
          <c:showPercent val="0"/>
          <c:showBubbleSize val="0"/>
        </c:dLbls>
        <c:marker val="1"/>
        <c:smooth val="0"/>
        <c:axId val="194278528"/>
        <c:axId val="194280448"/>
      </c:lineChart>
      <c:catAx>
        <c:axId val="194278528"/>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4280448"/>
        <c:crosses val="autoZero"/>
        <c:auto val="1"/>
        <c:lblAlgn val="ctr"/>
        <c:lblOffset val="100"/>
        <c:noMultiLvlLbl val="0"/>
      </c:catAx>
      <c:valAx>
        <c:axId val="194280448"/>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4278528"/>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593411423"/>
          <c:h val="0.4213505724346308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Romania!$L$1</c:f>
          <c:strCache>
            <c:ptCount val="1"/>
            <c:pt idx="0">
              <c:v>Gross Government debt, Shares of Total, Romania</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Romania!$L$2</c:f>
              <c:strCache>
                <c:ptCount val="1"/>
                <c:pt idx="0">
                  <c:v>General Government (a)</c:v>
                </c:pt>
              </c:strCache>
            </c:strRef>
          </c:tx>
          <c:spPr>
            <a:ln>
              <a:solidFill>
                <a:srgbClr val="A5A5A5"/>
              </a:solidFill>
            </a:ln>
          </c:spPr>
          <c:marker>
            <c:symbol val="none"/>
          </c:marker>
          <c:cat>
            <c:numRef>
              <c:f>Romania!$A$5:$A$17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Romania!$L$5:$L$17</c:f>
              <c:numCache>
                <c:formatCode>0%</c:formatCode>
                <c:ptCount val="13"/>
                <c:pt idx="0">
                  <c:v>0.12485924100826759</c:v>
                </c:pt>
                <c:pt idx="1">
                  <c:v>0.14369580848454094</c:v>
                </c:pt>
                <c:pt idx="2">
                  <c:v>0.14685799288057011</c:v>
                </c:pt>
                <c:pt idx="3">
                  <c:v>0.12754421207815783</c:v>
                </c:pt>
                <c:pt idx="4">
                  <c:v>0.11914728667440666</c:v>
                </c:pt>
                <c:pt idx="5">
                  <c:v>0.12945663663457393</c:v>
                </c:pt>
                <c:pt idx="6">
                  <c:v>0.1742794427897742</c:v>
                </c:pt>
                <c:pt idx="7">
                  <c:v>0.1882726068714097</c:v>
                </c:pt>
                <c:pt idx="8">
                  <c:v>0.15599851793337302</c:v>
                </c:pt>
                <c:pt idx="9">
                  <c:v>8.7007342238947585E-2</c:v>
                </c:pt>
                <c:pt idx="10">
                  <c:v>6.1998985704068775E-2</c:v>
                </c:pt>
                <c:pt idx="11">
                  <c:v>5.6543690609957918E-2</c:v>
                </c:pt>
                <c:pt idx="12">
                  <c:v>4.6845246575207743E-2</c:v>
                </c:pt>
              </c:numCache>
            </c:numRef>
          </c:val>
          <c:smooth val="0"/>
        </c:ser>
        <c:ser>
          <c:idx val="1"/>
          <c:order val="1"/>
          <c:tx>
            <c:strRef>
              <c:f>Romania!$M$2</c:f>
              <c:strCache>
                <c:ptCount val="1"/>
                <c:pt idx="0">
                  <c:v>Total economy (b)</c:v>
                </c:pt>
              </c:strCache>
            </c:strRef>
          </c:tx>
          <c:spPr>
            <a:ln w="38100">
              <a:solidFill>
                <a:srgbClr val="4472C4"/>
              </a:solidFill>
              <a:prstDash val="solid"/>
            </a:ln>
          </c:spPr>
          <c:marker>
            <c:symbol val="none"/>
          </c:marker>
          <c:cat>
            <c:numRef>
              <c:f>Romania!$A$5:$A$17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Romania!$M$5:$M$17</c:f>
              <c:numCache>
                <c:formatCode>0%</c:formatCode>
                <c:ptCount val="13"/>
                <c:pt idx="0">
                  <c:v>0.26744208429177768</c:v>
                </c:pt>
                <c:pt idx="1">
                  <c:v>0.3246147556006711</c:v>
                </c:pt>
                <c:pt idx="2">
                  <c:v>0.29908151679521822</c:v>
                </c:pt>
                <c:pt idx="3">
                  <c:v>0.24771100588260692</c:v>
                </c:pt>
                <c:pt idx="4">
                  <c:v>0.24808986970640715</c:v>
                </c:pt>
                <c:pt idx="5">
                  <c:v>0.26134217124016895</c:v>
                </c:pt>
                <c:pt idx="6">
                  <c:v>0.17077748821047406</c:v>
                </c:pt>
                <c:pt idx="7">
                  <c:v>0.25665750702214013</c:v>
                </c:pt>
                <c:pt idx="8">
                  <c:v>0.36024368501437437</c:v>
                </c:pt>
                <c:pt idx="9">
                  <c:v>0.47038640564695144</c:v>
                </c:pt>
                <c:pt idx="10">
                  <c:v>0.4810612849824849</c:v>
                </c:pt>
                <c:pt idx="11">
                  <c:v>0.47926039543958704</c:v>
                </c:pt>
                <c:pt idx="12">
                  <c:v>0.50214315569890322</c:v>
                </c:pt>
              </c:numCache>
            </c:numRef>
          </c:val>
          <c:smooth val="0"/>
        </c:ser>
        <c:ser>
          <c:idx val="0"/>
          <c:order val="2"/>
          <c:tx>
            <c:strRef>
              <c:f>Romania!$S$2</c:f>
              <c:strCache>
                <c:ptCount val="1"/>
                <c:pt idx="0">
                  <c:v>Rest of the world (c)</c:v>
                </c:pt>
              </c:strCache>
            </c:strRef>
          </c:tx>
          <c:spPr>
            <a:ln w="38100">
              <a:solidFill>
                <a:srgbClr val="ED7D31"/>
              </a:solidFill>
              <a:prstDash val="solid"/>
            </a:ln>
          </c:spPr>
          <c:marker>
            <c:symbol val="none"/>
          </c:marker>
          <c:cat>
            <c:numRef>
              <c:f>Romania!$A$5:$A$17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Romania!$S$5:$S$17</c:f>
              <c:numCache>
                <c:formatCode>0%</c:formatCode>
                <c:ptCount val="13"/>
                <c:pt idx="0">
                  <c:v>0.60769867469995476</c:v>
                </c:pt>
                <c:pt idx="1">
                  <c:v>0.53168943591478801</c:v>
                </c:pt>
                <c:pt idx="2">
                  <c:v>0.55406049032421167</c:v>
                </c:pt>
                <c:pt idx="3">
                  <c:v>0.62474478203923522</c:v>
                </c:pt>
                <c:pt idx="4">
                  <c:v>0.63276284361918622</c:v>
                </c:pt>
                <c:pt idx="5">
                  <c:v>0.60920119212525714</c:v>
                </c:pt>
                <c:pt idx="6">
                  <c:v>0.65494306899975174</c:v>
                </c:pt>
                <c:pt idx="7">
                  <c:v>0.55506988610645014</c:v>
                </c:pt>
                <c:pt idx="8">
                  <c:v>0.48375779705225269</c:v>
                </c:pt>
                <c:pt idx="9">
                  <c:v>0.44260625211410098</c:v>
                </c:pt>
                <c:pt idx="10">
                  <c:v>0.45693972931344617</c:v>
                </c:pt>
                <c:pt idx="11">
                  <c:v>0.46419591395045506</c:v>
                </c:pt>
                <c:pt idx="12">
                  <c:v>0.45101159772588906</c:v>
                </c:pt>
              </c:numCache>
            </c:numRef>
          </c:val>
          <c:smooth val="0"/>
        </c:ser>
        <c:dLbls>
          <c:showLegendKey val="0"/>
          <c:showVal val="0"/>
          <c:showCatName val="0"/>
          <c:showSerName val="0"/>
          <c:showPercent val="0"/>
          <c:showBubbleSize val="0"/>
        </c:dLbls>
        <c:marker val="1"/>
        <c:smooth val="0"/>
        <c:axId val="194335488"/>
        <c:axId val="194337408"/>
      </c:lineChart>
      <c:catAx>
        <c:axId val="194335488"/>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4337408"/>
        <c:crosses val="autoZero"/>
        <c:auto val="1"/>
        <c:lblAlgn val="ctr"/>
        <c:lblOffset val="100"/>
        <c:noMultiLvlLbl val="0"/>
      </c:catAx>
      <c:valAx>
        <c:axId val="194337408"/>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4335488"/>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Sweden!$L$1</c:f>
          <c:strCache>
            <c:ptCount val="1"/>
            <c:pt idx="0">
              <c:v>Gross Government debt, Shares of Total, Sweden</c:v>
            </c:pt>
          </c:strCache>
        </c:strRef>
      </c:tx>
      <c:layout>
        <c:manualLayout>
          <c:xMode val="edge"/>
          <c:yMode val="edge"/>
          <c:x val="0.28391334666322326"/>
          <c:y val="1.9116276129340422E-2"/>
        </c:manualLayout>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Sweden!$N$3</c:f>
              <c:strCache>
                <c:ptCount val="1"/>
                <c:pt idx="0">
                  <c:v>Central Bank (b.1)</c:v>
                </c:pt>
              </c:strCache>
            </c:strRef>
          </c:tx>
          <c:spPr>
            <a:ln w="38100">
              <a:solidFill>
                <a:srgbClr val="800000"/>
              </a:solidFill>
              <a:prstDash val="solid"/>
            </a:ln>
          </c:spPr>
          <c:marker>
            <c:symbol val="none"/>
          </c:marker>
          <c:cat>
            <c:numRef>
              <c:f>Sweden!$A$5:$A$17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Sweden!$N$5:$N$17</c:f>
              <c:numCache>
                <c:formatCode>0.00%</c:formatCode>
                <c:ptCount val="13"/>
                <c:pt idx="0">
                  <c:v>5.0401932902863697E-2</c:v>
                </c:pt>
                <c:pt idx="1">
                  <c:v>0</c:v>
                </c:pt>
                <c:pt idx="2">
                  <c:v>0</c:v>
                </c:pt>
                <c:pt idx="3">
                  <c:v>0</c:v>
                </c:pt>
                <c:pt idx="4">
                  <c:v>0</c:v>
                </c:pt>
                <c:pt idx="5">
                  <c:v>0</c:v>
                </c:pt>
                <c:pt idx="6">
                  <c:v>0</c:v>
                </c:pt>
                <c:pt idx="7">
                  <c:v>0</c:v>
                </c:pt>
                <c:pt idx="8">
                  <c:v>0</c:v>
                </c:pt>
                <c:pt idx="9">
                  <c:v>0</c:v>
                </c:pt>
                <c:pt idx="10">
                  <c:v>0</c:v>
                </c:pt>
                <c:pt idx="11">
                  <c:v>0</c:v>
                </c:pt>
                <c:pt idx="12">
                  <c:v>0</c:v>
                </c:pt>
              </c:numCache>
            </c:numRef>
          </c:val>
          <c:smooth val="0"/>
        </c:ser>
        <c:ser>
          <c:idx val="2"/>
          <c:order val="1"/>
          <c:tx>
            <c:strRef>
              <c:f>Sweden!$P$4</c:f>
              <c:strCache>
                <c:ptCount val="1"/>
                <c:pt idx="0">
                  <c:v>Resident Banks (b.2.1)</c:v>
                </c:pt>
              </c:strCache>
            </c:strRef>
          </c:tx>
          <c:marker>
            <c:symbol val="none"/>
          </c:marker>
          <c:cat>
            <c:numRef>
              <c:f>Sweden!$A$5:$A$17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Sweden!$P$5:$P$17</c:f>
              <c:numCache>
                <c:formatCode>0%</c:formatCode>
                <c:ptCount val="13"/>
                <c:pt idx="0">
                  <c:v>0.12731784190428291</c:v>
                </c:pt>
                <c:pt idx="1">
                  <c:v>0.15486293856450173</c:v>
                </c:pt>
                <c:pt idx="2">
                  <c:v>0.12911385062070319</c:v>
                </c:pt>
                <c:pt idx="3">
                  <c:v>0.12183870511271483</c:v>
                </c:pt>
                <c:pt idx="4">
                  <c:v>0.11730011793127924</c:v>
                </c:pt>
                <c:pt idx="5">
                  <c:v>0.1564191543185087</c:v>
                </c:pt>
                <c:pt idx="6">
                  <c:v>0.17653229346605326</c:v>
                </c:pt>
                <c:pt idx="7">
                  <c:v>0.1809369052266849</c:v>
                </c:pt>
                <c:pt idx="8">
                  <c:v>0.16698896732980126</c:v>
                </c:pt>
                <c:pt idx="9">
                  <c:v>0.24272078598982252</c:v>
                </c:pt>
                <c:pt idx="10">
                  <c:v>0.22375007953357851</c:v>
                </c:pt>
                <c:pt idx="11">
                  <c:v>0.23135689851767388</c:v>
                </c:pt>
                <c:pt idx="12">
                  <c:v>0.20816069508122489</c:v>
                </c:pt>
              </c:numCache>
            </c:numRef>
          </c:val>
          <c:smooth val="0"/>
        </c:ser>
        <c:ser>
          <c:idx val="0"/>
          <c:order val="2"/>
          <c:tx>
            <c:strRef>
              <c:f>Sweden!$Q$4</c:f>
              <c:strCache>
                <c:ptCount val="1"/>
                <c:pt idx="0">
                  <c:v>Other financial institutions (b.2.2)</c:v>
                </c:pt>
              </c:strCache>
            </c:strRef>
          </c:tx>
          <c:marker>
            <c:symbol val="none"/>
          </c:marker>
          <c:cat>
            <c:numRef>
              <c:f>Sweden!$A$5:$A$17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Sweden!$Q$5:$Q$17</c:f>
              <c:numCache>
                <c:formatCode>0%</c:formatCode>
                <c:ptCount val="13"/>
                <c:pt idx="0">
                  <c:v>0.23516083037539348</c:v>
                </c:pt>
                <c:pt idx="1">
                  <c:v>0.31906679775707036</c:v>
                </c:pt>
                <c:pt idx="2">
                  <c:v>0.3433100005652221</c:v>
                </c:pt>
                <c:pt idx="3">
                  <c:v>0.35518546335905837</c:v>
                </c:pt>
                <c:pt idx="4">
                  <c:v>0.37310436918215223</c:v>
                </c:pt>
                <c:pt idx="5">
                  <c:v>0.38347423448285334</c:v>
                </c:pt>
                <c:pt idx="6">
                  <c:v>0.41434706140575922</c:v>
                </c:pt>
                <c:pt idx="7">
                  <c:v>0.37080761065833778</c:v>
                </c:pt>
                <c:pt idx="8">
                  <c:v>0.36110702610202838</c:v>
                </c:pt>
                <c:pt idx="9">
                  <c:v>0.29172467142066894</c:v>
                </c:pt>
                <c:pt idx="10">
                  <c:v>0.28825747963026205</c:v>
                </c:pt>
                <c:pt idx="11">
                  <c:v>0.27756861226450952</c:v>
                </c:pt>
                <c:pt idx="12">
                  <c:v>0.2668902473538235</c:v>
                </c:pt>
              </c:numCache>
            </c:numRef>
          </c:val>
          <c:smooth val="0"/>
        </c:ser>
        <c:dLbls>
          <c:showLegendKey val="0"/>
          <c:showVal val="0"/>
          <c:showCatName val="0"/>
          <c:showSerName val="0"/>
          <c:showPercent val="0"/>
          <c:showBubbleSize val="0"/>
        </c:dLbls>
        <c:marker val="1"/>
        <c:smooth val="0"/>
        <c:axId val="194466560"/>
        <c:axId val="194468480"/>
      </c:lineChart>
      <c:catAx>
        <c:axId val="194466560"/>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4468480"/>
        <c:crosses val="autoZero"/>
        <c:auto val="1"/>
        <c:lblAlgn val="ctr"/>
        <c:lblOffset val="100"/>
        <c:noMultiLvlLbl val="0"/>
      </c:catAx>
      <c:valAx>
        <c:axId val="194468480"/>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4466560"/>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593411423"/>
          <c:h val="0.4213505724346308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Sweden!$L$1</c:f>
          <c:strCache>
            <c:ptCount val="1"/>
            <c:pt idx="0">
              <c:v>Gross Government debt, Shares of Total, Sweden</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Sweden!$L$2</c:f>
              <c:strCache>
                <c:ptCount val="1"/>
                <c:pt idx="0">
                  <c:v>General Government (a)</c:v>
                </c:pt>
              </c:strCache>
            </c:strRef>
          </c:tx>
          <c:spPr>
            <a:ln>
              <a:solidFill>
                <a:srgbClr val="A5A5A5"/>
              </a:solidFill>
            </a:ln>
          </c:spPr>
          <c:marker>
            <c:symbol val="none"/>
          </c:marker>
          <c:cat>
            <c:numRef>
              <c:f>Romania!$A$5:$A$17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Sweden!$L$5:$L$17</c:f>
              <c:numCache>
                <c:formatCode>0%</c:formatCode>
                <c:ptCount val="13"/>
                <c:pt idx="0">
                  <c:v>0.17721609182179754</c:v>
                </c:pt>
                <c:pt idx="1">
                  <c:v>6.2463167291971787E-2</c:v>
                </c:pt>
                <c:pt idx="2">
                  <c:v>4.5836543696136552E-2</c:v>
                </c:pt>
                <c:pt idx="3">
                  <c:v>4.466940244623685E-2</c:v>
                </c:pt>
                <c:pt idx="4">
                  <c:v>4.147560081979413E-2</c:v>
                </c:pt>
                <c:pt idx="5">
                  <c:v>4.1762345583667142E-2</c:v>
                </c:pt>
                <c:pt idx="6">
                  <c:v>5.0165472301561514E-2</c:v>
                </c:pt>
                <c:pt idx="7">
                  <c:v>4.1563979307988871E-2</c:v>
                </c:pt>
                <c:pt idx="8">
                  <c:v>2.2500230027516797E-2</c:v>
                </c:pt>
                <c:pt idx="9">
                  <c:v>2.8962584821622069E-2</c:v>
                </c:pt>
                <c:pt idx="10">
                  <c:v>3.7342386387654337E-2</c:v>
                </c:pt>
                <c:pt idx="11">
                  <c:v>3.5436701734759005E-2</c:v>
                </c:pt>
                <c:pt idx="12">
                  <c:v>4.061314880851305E-2</c:v>
                </c:pt>
              </c:numCache>
            </c:numRef>
          </c:val>
          <c:smooth val="0"/>
        </c:ser>
        <c:ser>
          <c:idx val="1"/>
          <c:order val="1"/>
          <c:tx>
            <c:strRef>
              <c:f>Sweden!$M$2</c:f>
              <c:strCache>
                <c:ptCount val="1"/>
                <c:pt idx="0">
                  <c:v>Total economy (b)</c:v>
                </c:pt>
              </c:strCache>
            </c:strRef>
          </c:tx>
          <c:spPr>
            <a:ln w="38100">
              <a:solidFill>
                <a:srgbClr val="4472C4"/>
              </a:solidFill>
              <a:prstDash val="solid"/>
            </a:ln>
          </c:spPr>
          <c:marker>
            <c:symbol val="none"/>
          </c:marker>
          <c:cat>
            <c:numRef>
              <c:f>Romania!$A$5:$A$17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Sweden!$M$5:$M$17</c:f>
              <c:numCache>
                <c:formatCode>0%</c:formatCode>
                <c:ptCount val="13"/>
                <c:pt idx="0">
                  <c:v>0.57601807180072706</c:v>
                </c:pt>
                <c:pt idx="1">
                  <c:v>0.62510502791992206</c:v>
                </c:pt>
                <c:pt idx="2">
                  <c:v>0.61363271267971831</c:v>
                </c:pt>
                <c:pt idx="3">
                  <c:v>0.60966230901247065</c:v>
                </c:pt>
                <c:pt idx="4">
                  <c:v>0.62988470213764747</c:v>
                </c:pt>
                <c:pt idx="5">
                  <c:v>0.67847078489320001</c:v>
                </c:pt>
                <c:pt idx="6">
                  <c:v>0.74270268575370435</c:v>
                </c:pt>
                <c:pt idx="7">
                  <c:v>0.72048094285295983</c:v>
                </c:pt>
                <c:pt idx="8">
                  <c:v>0.70754183551734962</c:v>
                </c:pt>
                <c:pt idx="9">
                  <c:v>0.72332632256348817</c:v>
                </c:pt>
                <c:pt idx="10">
                  <c:v>0.69983990896239212</c:v>
                </c:pt>
                <c:pt idx="11">
                  <c:v>0.68530295532941776</c:v>
                </c:pt>
                <c:pt idx="12">
                  <c:v>0.66233514461991283</c:v>
                </c:pt>
              </c:numCache>
            </c:numRef>
          </c:val>
          <c:smooth val="0"/>
        </c:ser>
        <c:ser>
          <c:idx val="0"/>
          <c:order val="2"/>
          <c:tx>
            <c:strRef>
              <c:f>Sweden!$S$2</c:f>
              <c:strCache>
                <c:ptCount val="1"/>
                <c:pt idx="0">
                  <c:v>Rest of the world (c)</c:v>
                </c:pt>
              </c:strCache>
            </c:strRef>
          </c:tx>
          <c:spPr>
            <a:ln w="38100">
              <a:solidFill>
                <a:srgbClr val="ED7D31"/>
              </a:solidFill>
              <a:prstDash val="solid"/>
            </a:ln>
          </c:spPr>
          <c:marker>
            <c:symbol val="none"/>
          </c:marker>
          <c:cat>
            <c:numRef>
              <c:f>Romania!$A$5:$A$17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Sweden!$S$5:$S$17</c:f>
              <c:numCache>
                <c:formatCode>0%</c:formatCode>
                <c:ptCount val="13"/>
                <c:pt idx="0">
                  <c:v>0.24676583637747551</c:v>
                </c:pt>
                <c:pt idx="1">
                  <c:v>0.31243180478810617</c:v>
                </c:pt>
                <c:pt idx="2">
                  <c:v>0.34053074362414509</c:v>
                </c:pt>
                <c:pt idx="3">
                  <c:v>0.34566828854129245</c:v>
                </c:pt>
                <c:pt idx="4">
                  <c:v>0.3286396970425583</c:v>
                </c:pt>
                <c:pt idx="5">
                  <c:v>0.27976686952313284</c:v>
                </c:pt>
                <c:pt idx="6">
                  <c:v>0.20713184194473427</c:v>
                </c:pt>
                <c:pt idx="7">
                  <c:v>0.23795507783905129</c:v>
                </c:pt>
                <c:pt idx="8">
                  <c:v>0.26995793445513361</c:v>
                </c:pt>
                <c:pt idx="9">
                  <c:v>0.24771109261488983</c:v>
                </c:pt>
                <c:pt idx="10">
                  <c:v>0.26281770464995352</c:v>
                </c:pt>
                <c:pt idx="11">
                  <c:v>0.27926034293582325</c:v>
                </c:pt>
                <c:pt idx="12">
                  <c:v>0.29705170657157409</c:v>
                </c:pt>
              </c:numCache>
            </c:numRef>
          </c:val>
          <c:smooth val="0"/>
        </c:ser>
        <c:dLbls>
          <c:showLegendKey val="0"/>
          <c:showVal val="0"/>
          <c:showCatName val="0"/>
          <c:showSerName val="0"/>
          <c:showPercent val="0"/>
          <c:showBubbleSize val="0"/>
        </c:dLbls>
        <c:marker val="1"/>
        <c:smooth val="0"/>
        <c:axId val="194531712"/>
        <c:axId val="194533632"/>
      </c:lineChart>
      <c:catAx>
        <c:axId val="194531712"/>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4533632"/>
        <c:crosses val="autoZero"/>
        <c:auto val="1"/>
        <c:lblAlgn val="ctr"/>
        <c:lblOffset val="100"/>
        <c:noMultiLvlLbl val="0"/>
      </c:catAx>
      <c:valAx>
        <c:axId val="194533632"/>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4531712"/>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Bulgaria!$L$1</c:f>
          <c:strCache>
            <c:ptCount val="1"/>
            <c:pt idx="0">
              <c:v>Gross Government debt, Shares of Total, Bulgaria</c:v>
            </c:pt>
          </c:strCache>
        </c:strRef>
      </c:tx>
      <c:layout>
        <c:manualLayout>
          <c:xMode val="edge"/>
          <c:yMode val="edge"/>
          <c:x val="0.28391334666322326"/>
          <c:y val="1.9116276129340422E-2"/>
        </c:manualLayout>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Bulgaria!$N$3</c:f>
              <c:strCache>
                <c:ptCount val="1"/>
                <c:pt idx="0">
                  <c:v>Central Bank (b.1)</c:v>
                </c:pt>
              </c:strCache>
            </c:strRef>
          </c:tx>
          <c:spPr>
            <a:ln w="38100">
              <a:solidFill>
                <a:srgbClr val="800000"/>
              </a:solidFill>
              <a:prstDash val="solid"/>
            </a:ln>
          </c:spPr>
          <c:marker>
            <c:symbol val="none"/>
          </c:marker>
          <c:cat>
            <c:numRef>
              <c:f>Sweden!$A$5:$A$17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Bulgaria!$N$5:$N$17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ser>
        <c:ser>
          <c:idx val="2"/>
          <c:order val="1"/>
          <c:tx>
            <c:strRef>
              <c:f>Bulgaria!$P$4</c:f>
              <c:strCache>
                <c:ptCount val="1"/>
                <c:pt idx="0">
                  <c:v>Resident Banks (b.2.1)</c:v>
                </c:pt>
              </c:strCache>
            </c:strRef>
          </c:tx>
          <c:marker>
            <c:symbol val="none"/>
          </c:marker>
          <c:cat>
            <c:numRef>
              <c:f>Sweden!$A$5:$A$17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Bulgaria!$P$5:$P$17</c:f>
              <c:numCache>
                <c:formatCode>0%</c:formatCode>
                <c:ptCount val="13"/>
                <c:pt idx="0">
                  <c:v>5.1830281108455931E-2</c:v>
                </c:pt>
                <c:pt idx="1">
                  <c:v>6.8388307081310579E-2</c:v>
                </c:pt>
                <c:pt idx="2">
                  <c:v>0.10788555309843689</c:v>
                </c:pt>
                <c:pt idx="3">
                  <c:v>0.11101909033700308</c:v>
                </c:pt>
                <c:pt idx="4">
                  <c:v>0.10078755715185664</c:v>
                </c:pt>
                <c:pt idx="5">
                  <c:v>0.15974773407046164</c:v>
                </c:pt>
                <c:pt idx="6">
                  <c:v>0.19770247279991057</c:v>
                </c:pt>
                <c:pt idx="7">
                  <c:v>0.29608986305117202</c:v>
                </c:pt>
                <c:pt idx="8">
                  <c:v>0.31783053414536033</c:v>
                </c:pt>
                <c:pt idx="9">
                  <c:v>0.30705074034610724</c:v>
                </c:pt>
                <c:pt idx="10">
                  <c:v>0.31652286635409393</c:v>
                </c:pt>
                <c:pt idx="11">
                  <c:v>0.3472977609449846</c:v>
                </c:pt>
                <c:pt idx="12">
                  <c:v>0.34923151679746517</c:v>
                </c:pt>
              </c:numCache>
            </c:numRef>
          </c:val>
          <c:smooth val="0"/>
        </c:ser>
        <c:ser>
          <c:idx val="0"/>
          <c:order val="2"/>
          <c:tx>
            <c:strRef>
              <c:f>Bulgaria!$Q$4</c:f>
              <c:strCache>
                <c:ptCount val="1"/>
                <c:pt idx="0">
                  <c:v>Other financial institutions (b.2.2)</c:v>
                </c:pt>
              </c:strCache>
            </c:strRef>
          </c:tx>
          <c:marker>
            <c:symbol val="none"/>
          </c:marker>
          <c:cat>
            <c:numRef>
              <c:f>Sweden!$A$5:$A$17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Bulgaria!$Q$5:$Q$17</c:f>
              <c:numCache>
                <c:formatCode>0%</c:formatCode>
                <c:ptCount val="13"/>
                <c:pt idx="0">
                  <c:v>3.4220982620032377E-2</c:v>
                </c:pt>
                <c:pt idx="1">
                  <c:v>3.3541553368025584E-2</c:v>
                </c:pt>
                <c:pt idx="2">
                  <c:v>4.0312557738145106E-2</c:v>
                </c:pt>
                <c:pt idx="3">
                  <c:v>6.7475278305328706E-2</c:v>
                </c:pt>
                <c:pt idx="4">
                  <c:v>9.7817047746709601E-2</c:v>
                </c:pt>
                <c:pt idx="5">
                  <c:v>0.1360361371103202</c:v>
                </c:pt>
                <c:pt idx="6">
                  <c:v>0.14167019991378288</c:v>
                </c:pt>
                <c:pt idx="7">
                  <c:v>9.1385654662510155E-2</c:v>
                </c:pt>
                <c:pt idx="8">
                  <c:v>0.12111876973605015</c:v>
                </c:pt>
                <c:pt idx="9">
                  <c:v>8.5555080706137626E-2</c:v>
                </c:pt>
                <c:pt idx="10">
                  <c:v>0.12858525745166205</c:v>
                </c:pt>
                <c:pt idx="11">
                  <c:v>0.14874174783687233</c:v>
                </c:pt>
                <c:pt idx="12">
                  <c:v>0.13170051454094026</c:v>
                </c:pt>
              </c:numCache>
            </c:numRef>
          </c:val>
          <c:smooth val="0"/>
        </c:ser>
        <c:dLbls>
          <c:showLegendKey val="0"/>
          <c:showVal val="0"/>
          <c:showCatName val="0"/>
          <c:showSerName val="0"/>
          <c:showPercent val="0"/>
          <c:showBubbleSize val="0"/>
        </c:dLbls>
        <c:marker val="1"/>
        <c:smooth val="0"/>
        <c:axId val="194613632"/>
        <c:axId val="194615552"/>
      </c:lineChart>
      <c:catAx>
        <c:axId val="194613632"/>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4615552"/>
        <c:crosses val="autoZero"/>
        <c:auto val="1"/>
        <c:lblAlgn val="ctr"/>
        <c:lblOffset val="100"/>
        <c:noMultiLvlLbl val="0"/>
      </c:catAx>
      <c:valAx>
        <c:axId val="194615552"/>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4613632"/>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593411423"/>
          <c:h val="0.4213505724346308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'EA17'!$L$1:$S$1</c:f>
          <c:strCache>
            <c:ptCount val="1"/>
            <c:pt idx="0">
              <c:v>Gross Government debt, Shares of Total, EA17</c:v>
            </c:pt>
          </c:strCache>
        </c:strRef>
      </c:tx>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'EA17'!$N$3</c:f>
              <c:strCache>
                <c:ptCount val="1"/>
                <c:pt idx="0">
                  <c:v>Central Bank (b.1)</c:v>
                </c:pt>
              </c:strCache>
            </c:strRef>
          </c:tx>
          <c:spPr>
            <a:ln w="38100">
              <a:solidFill>
                <a:srgbClr val="800000"/>
              </a:solidFill>
              <a:prstDash val="solid"/>
            </a:ln>
          </c:spPr>
          <c:marker>
            <c:symbol val="none"/>
          </c:marker>
          <c:cat>
            <c:numRef>
              <c:f>'EA17'!$A$10:$A$27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'EA17'!$N$10:$N$27</c:f>
              <c:numCache>
                <c:formatCode>0%</c:formatCode>
                <c:ptCount val="18"/>
                <c:pt idx="0">
                  <c:v>3.8697759704179796E-2</c:v>
                </c:pt>
                <c:pt idx="1">
                  <c:v>3.1832150329729032E-2</c:v>
                </c:pt>
                <c:pt idx="2">
                  <c:v>2.8671546786561544E-2</c:v>
                </c:pt>
                <c:pt idx="3">
                  <c:v>2.3476997208984204E-2</c:v>
                </c:pt>
                <c:pt idx="4">
                  <c:v>2.2056637548090351E-2</c:v>
                </c:pt>
                <c:pt idx="5">
                  <c:v>2.2042732890537719E-2</c:v>
                </c:pt>
                <c:pt idx="6">
                  <c:v>2.1466457552448422E-2</c:v>
                </c:pt>
                <c:pt idx="7">
                  <c:v>1.607560673138328E-2</c:v>
                </c:pt>
                <c:pt idx="8">
                  <c:v>1.784779145205713E-2</c:v>
                </c:pt>
                <c:pt idx="9">
                  <c:v>1.9014540923955811E-2</c:v>
                </c:pt>
                <c:pt idx="10">
                  <c:v>1.9671733750227349E-2</c:v>
                </c:pt>
                <c:pt idx="11">
                  <c:v>1.81482640722322E-2</c:v>
                </c:pt>
                <c:pt idx="12">
                  <c:v>1.6947521823893478E-2</c:v>
                </c:pt>
                <c:pt idx="13">
                  <c:v>1.628027074618394E-2</c:v>
                </c:pt>
                <c:pt idx="14">
                  <c:v>1.60062064395976E-2</c:v>
                </c:pt>
                <c:pt idx="15">
                  <c:v>1.6616630683571703E-2</c:v>
                </c:pt>
                <c:pt idx="16">
                  <c:v>2.2078389402261762E-2</c:v>
                </c:pt>
                <c:pt idx="17">
                  <c:v>2.3507803795760184E-2</c:v>
                </c:pt>
              </c:numCache>
            </c:numRef>
          </c:val>
          <c:smooth val="0"/>
        </c:ser>
        <c:ser>
          <c:idx val="2"/>
          <c:order val="1"/>
          <c:tx>
            <c:strRef>
              <c:f>'EA17'!$P$4</c:f>
              <c:strCache>
                <c:ptCount val="1"/>
                <c:pt idx="0">
                  <c:v>Resident Banks (b.2.1)</c:v>
                </c:pt>
              </c:strCache>
            </c:strRef>
          </c:tx>
          <c:marker>
            <c:symbol val="none"/>
          </c:marker>
          <c:cat>
            <c:numRef>
              <c:f>'EA17'!$A$10:$A$27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'EA17'!$P$10:$P$27</c:f>
              <c:numCache>
                <c:formatCode>0%</c:formatCode>
                <c:ptCount val="18"/>
                <c:pt idx="0">
                  <c:v>0.36481009360086658</c:v>
                </c:pt>
                <c:pt idx="1">
                  <c:v>0.36060304946770572</c:v>
                </c:pt>
                <c:pt idx="2">
                  <c:v>0.34474701557895349</c:v>
                </c:pt>
                <c:pt idx="3">
                  <c:v>0.33043854849651044</c:v>
                </c:pt>
                <c:pt idx="4">
                  <c:v>0.31854826852394114</c:v>
                </c:pt>
                <c:pt idx="5">
                  <c:v>0.28674327325559629</c:v>
                </c:pt>
                <c:pt idx="6">
                  <c:v>0.28239566533409916</c:v>
                </c:pt>
                <c:pt idx="7">
                  <c:v>0.26944301754254302</c:v>
                </c:pt>
                <c:pt idx="8">
                  <c:v>0.26816088956104978</c:v>
                </c:pt>
                <c:pt idx="9">
                  <c:v>0.25388050858343658</c:v>
                </c:pt>
                <c:pt idx="10">
                  <c:v>0.24062035910349228</c:v>
                </c:pt>
                <c:pt idx="11">
                  <c:v>0.25121658708736572</c:v>
                </c:pt>
                <c:pt idx="12">
                  <c:v>0.24168439102073405</c:v>
                </c:pt>
                <c:pt idx="13">
                  <c:v>0.23635092351727754</c:v>
                </c:pt>
                <c:pt idx="14">
                  <c:v>0.24207289796738768</c:v>
                </c:pt>
                <c:pt idx="15">
                  <c:v>0.25832619316596744</c:v>
                </c:pt>
                <c:pt idx="16">
                  <c:v>0.24718836410363504</c:v>
                </c:pt>
                <c:pt idx="17">
                  <c:v>0.2518718628915087</c:v>
                </c:pt>
              </c:numCache>
            </c:numRef>
          </c:val>
          <c:smooth val="0"/>
        </c:ser>
        <c:ser>
          <c:idx val="0"/>
          <c:order val="2"/>
          <c:tx>
            <c:strRef>
              <c:f>'EA17'!$Q$4</c:f>
              <c:strCache>
                <c:ptCount val="1"/>
                <c:pt idx="0">
                  <c:v>Other financial institutions (b.2.2)</c:v>
                </c:pt>
              </c:strCache>
            </c:strRef>
          </c:tx>
          <c:spPr>
            <a:ln w="38100">
              <a:solidFill>
                <a:srgbClr val="4472C4"/>
              </a:solidFill>
              <a:prstDash val="solid"/>
            </a:ln>
          </c:spPr>
          <c:marker>
            <c:symbol val="none"/>
          </c:marker>
          <c:cat>
            <c:numRef>
              <c:f>'EA17'!$A$10:$A$27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'EA17'!$Q$10:$Q$27</c:f>
              <c:numCache>
                <c:formatCode>0%</c:formatCode>
                <c:ptCount val="18"/>
                <c:pt idx="0">
                  <c:v>0.13363571485936307</c:v>
                </c:pt>
                <c:pt idx="1">
                  <c:v>0.15751780852198663</c:v>
                </c:pt>
                <c:pt idx="2">
                  <c:v>0.17831005759030483</c:v>
                </c:pt>
                <c:pt idx="3">
                  <c:v>0.19412121733846999</c:v>
                </c:pt>
                <c:pt idx="4">
                  <c:v>0.18530911673680081</c:v>
                </c:pt>
                <c:pt idx="5">
                  <c:v>0.174058191269998</c:v>
                </c:pt>
                <c:pt idx="6">
                  <c:v>0.15929823835259663</c:v>
                </c:pt>
                <c:pt idx="7">
                  <c:v>0.15319791968687171</c:v>
                </c:pt>
                <c:pt idx="8">
                  <c:v>0.15771070842812188</c:v>
                </c:pt>
                <c:pt idx="9">
                  <c:v>0.15498896661263187</c:v>
                </c:pt>
                <c:pt idx="10">
                  <c:v>0.15438598251740984</c:v>
                </c:pt>
                <c:pt idx="11">
                  <c:v>0.13117835232852279</c:v>
                </c:pt>
                <c:pt idx="12">
                  <c:v>0.12469444518448286</c:v>
                </c:pt>
                <c:pt idx="13">
                  <c:v>0.10874840329118239</c:v>
                </c:pt>
                <c:pt idx="14">
                  <c:v>0.1114132314102972</c:v>
                </c:pt>
                <c:pt idx="15">
                  <c:v>0.11934591507748327</c:v>
                </c:pt>
                <c:pt idx="16">
                  <c:v>0.12531520996034684</c:v>
                </c:pt>
                <c:pt idx="17">
                  <c:v>0.13049901300700847</c:v>
                </c:pt>
              </c:numCache>
            </c:numRef>
          </c:val>
          <c:smooth val="0"/>
        </c:ser>
        <c:ser>
          <c:idx val="3"/>
          <c:order val="3"/>
          <c:tx>
            <c:strRef>
              <c:f>'EA17'!$R$3:$R$4</c:f>
              <c:strCache>
                <c:ptCount val="1"/>
                <c:pt idx="0">
                  <c:v>Other Domestic sectors (b.3)</c:v>
                </c:pt>
              </c:strCache>
            </c:strRef>
          </c:tx>
          <c:marker>
            <c:symbol val="none"/>
          </c:marker>
          <c:val>
            <c:numRef>
              <c:f>'EA17'!$R$10:$R$27</c:f>
              <c:numCache>
                <c:formatCode>0%</c:formatCode>
                <c:ptCount val="18"/>
                <c:pt idx="0">
                  <c:v>0.21888270436103555</c:v>
                </c:pt>
                <c:pt idx="1">
                  <c:v>0.2044218287748342</c:v>
                </c:pt>
                <c:pt idx="2">
                  <c:v>0.1775001176844111</c:v>
                </c:pt>
                <c:pt idx="3">
                  <c:v>0.15046388514712425</c:v>
                </c:pt>
                <c:pt idx="4">
                  <c:v>0.13477421066197065</c:v>
                </c:pt>
                <c:pt idx="5">
                  <c:v>0.13510179105198211</c:v>
                </c:pt>
                <c:pt idx="6">
                  <c:v>0.14024816128359116</c:v>
                </c:pt>
                <c:pt idx="7">
                  <c:v>0.13865208641552196</c:v>
                </c:pt>
                <c:pt idx="8">
                  <c:v>0.11680426787053819</c:v>
                </c:pt>
                <c:pt idx="9">
                  <c:v>0.10915191846947891</c:v>
                </c:pt>
                <c:pt idx="10">
                  <c:v>9.2540047140520929E-2</c:v>
                </c:pt>
                <c:pt idx="11">
                  <c:v>9.0917706473554571E-2</c:v>
                </c:pt>
                <c:pt idx="12">
                  <c:v>9.204215967874288E-2</c:v>
                </c:pt>
                <c:pt idx="13">
                  <c:v>9.4483785707084225E-2</c:v>
                </c:pt>
                <c:pt idx="14">
                  <c:v>8.164050619744255E-2</c:v>
                </c:pt>
                <c:pt idx="15">
                  <c:v>6.2769200109476453E-2</c:v>
                </c:pt>
                <c:pt idx="16">
                  <c:v>7.4221755392201633E-2</c:v>
                </c:pt>
                <c:pt idx="17">
                  <c:v>6.7954238141678308E-2</c:v>
                </c:pt>
              </c:numCache>
            </c:numRef>
          </c:val>
          <c:smooth val="0"/>
        </c:ser>
        <c:dLbls>
          <c:showLegendKey val="0"/>
          <c:showVal val="0"/>
          <c:showCatName val="0"/>
          <c:showSerName val="0"/>
          <c:showPercent val="0"/>
          <c:showBubbleSize val="0"/>
        </c:dLbls>
        <c:marker val="1"/>
        <c:smooth val="0"/>
        <c:axId val="189706624"/>
        <c:axId val="189708544"/>
      </c:lineChart>
      <c:catAx>
        <c:axId val="189706624"/>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89708544"/>
        <c:crosses val="autoZero"/>
        <c:auto val="1"/>
        <c:lblAlgn val="ctr"/>
        <c:lblOffset val="100"/>
        <c:noMultiLvlLbl val="0"/>
      </c:catAx>
      <c:valAx>
        <c:axId val="189708544"/>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89706624"/>
        <c:crosses val="autoZero"/>
        <c:crossBetween val="between"/>
      </c:valAx>
      <c:spPr>
        <a:solidFill>
          <a:srgbClr val="FFFFFF"/>
        </a:solidFill>
        <a:ln w="25400">
          <a:noFill/>
        </a:ln>
      </c:spPr>
    </c:plotArea>
    <c:legend>
      <c:legendPos val="l"/>
      <c:layout>
        <c:manualLayout>
          <c:xMode val="edge"/>
          <c:yMode val="edge"/>
          <c:x val="0.83416981206922691"/>
          <c:y val="0.13504939187962889"/>
          <c:w val="0.16583018793077309"/>
          <c:h val="0.7313036757103881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Bulgaria!$L$1</c:f>
          <c:strCache>
            <c:ptCount val="1"/>
            <c:pt idx="0">
              <c:v>Gross Government debt, Shares of Total, Bulgaria</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Bulgaria!$L$2</c:f>
              <c:strCache>
                <c:ptCount val="1"/>
                <c:pt idx="0">
                  <c:v>General Government (a)</c:v>
                </c:pt>
              </c:strCache>
            </c:strRef>
          </c:tx>
          <c:spPr>
            <a:ln>
              <a:solidFill>
                <a:srgbClr val="A5A5A5"/>
              </a:solidFill>
            </a:ln>
          </c:spPr>
          <c:marker>
            <c:symbol val="none"/>
          </c:marker>
          <c:cat>
            <c:numRef>
              <c:f>Romania!$A$5:$A$17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Bulgaria!$L$5:$L$17</c:f>
              <c:numCache>
                <c:formatCode>0%</c:formatCode>
                <c:ptCount val="13"/>
                <c:pt idx="0">
                  <c:v>2.7745522026301726E-3</c:v>
                </c:pt>
                <c:pt idx="1">
                  <c:v>2.7366299288028267E-3</c:v>
                </c:pt>
                <c:pt idx="2">
                  <c:v>2.9229129059170165E-3</c:v>
                </c:pt>
                <c:pt idx="3">
                  <c:v>2.8534805498408289E-3</c:v>
                </c:pt>
                <c:pt idx="4">
                  <c:v>3.9374474324716949E-3</c:v>
                </c:pt>
                <c:pt idx="5">
                  <c:v>5.5419890210531633E-3</c:v>
                </c:pt>
                <c:pt idx="6">
                  <c:v>7.5094067160670656E-3</c:v>
                </c:pt>
                <c:pt idx="7">
                  <c:v>1.598591188086642E-2</c:v>
                </c:pt>
                <c:pt idx="8">
                  <c:v>2.4496624614539129E-2</c:v>
                </c:pt>
                <c:pt idx="9">
                  <c:v>3.3928098344107656E-2</c:v>
                </c:pt>
                <c:pt idx="10">
                  <c:v>3.5906026145001178E-2</c:v>
                </c:pt>
                <c:pt idx="11">
                  <c:v>3.9425156289932102E-2</c:v>
                </c:pt>
                <c:pt idx="12">
                  <c:v>4.2272899734409113E-2</c:v>
                </c:pt>
              </c:numCache>
            </c:numRef>
          </c:val>
          <c:smooth val="0"/>
        </c:ser>
        <c:ser>
          <c:idx val="1"/>
          <c:order val="1"/>
          <c:tx>
            <c:strRef>
              <c:f>Bulgaria!$M$2</c:f>
              <c:strCache>
                <c:ptCount val="1"/>
                <c:pt idx="0">
                  <c:v>Total economy (b)</c:v>
                </c:pt>
              </c:strCache>
            </c:strRef>
          </c:tx>
          <c:spPr>
            <a:ln w="38100">
              <a:solidFill>
                <a:srgbClr val="4472C4"/>
              </a:solidFill>
              <a:prstDash val="solid"/>
            </a:ln>
          </c:spPr>
          <c:marker>
            <c:symbol val="none"/>
          </c:marker>
          <c:cat>
            <c:numRef>
              <c:f>Romania!$A$5:$A$17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Bulgaria!$M$5:$M$17</c:f>
              <c:numCache>
                <c:formatCode>0%</c:formatCode>
                <c:ptCount val="13"/>
                <c:pt idx="0">
                  <c:v>8.9403910367260572E-2</c:v>
                </c:pt>
                <c:pt idx="1">
                  <c:v>0.10502621876075816</c:v>
                </c:pt>
                <c:pt idx="2">
                  <c:v>0.16142007434091013</c:v>
                </c:pt>
                <c:pt idx="3">
                  <c:v>0.18429042258239992</c:v>
                </c:pt>
                <c:pt idx="4">
                  <c:v>0.2042100035118323</c:v>
                </c:pt>
                <c:pt idx="5">
                  <c:v>0.30113091586441104</c:v>
                </c:pt>
                <c:pt idx="6">
                  <c:v>0.342572996294082</c:v>
                </c:pt>
                <c:pt idx="7">
                  <c:v>0.3999441490422701</c:v>
                </c:pt>
                <c:pt idx="8">
                  <c:v>0.45757488766721316</c:v>
                </c:pt>
                <c:pt idx="9">
                  <c:v>0.41256432222121237</c:v>
                </c:pt>
                <c:pt idx="10">
                  <c:v>0.48759332991018445</c:v>
                </c:pt>
                <c:pt idx="11">
                  <c:v>0.53301373256856321</c:v>
                </c:pt>
                <c:pt idx="12">
                  <c:v>0.5057631247878267</c:v>
                </c:pt>
              </c:numCache>
            </c:numRef>
          </c:val>
          <c:smooth val="0"/>
        </c:ser>
        <c:ser>
          <c:idx val="0"/>
          <c:order val="2"/>
          <c:tx>
            <c:strRef>
              <c:f>Bulgaria!$S$2</c:f>
              <c:strCache>
                <c:ptCount val="1"/>
                <c:pt idx="0">
                  <c:v>Rest of the world (c)</c:v>
                </c:pt>
              </c:strCache>
            </c:strRef>
          </c:tx>
          <c:spPr>
            <a:ln w="38100">
              <a:solidFill>
                <a:srgbClr val="ED7D31"/>
              </a:solidFill>
              <a:prstDash val="solid"/>
            </a:ln>
          </c:spPr>
          <c:marker>
            <c:symbol val="none"/>
          </c:marker>
          <c:cat>
            <c:numRef>
              <c:f>Romania!$A$5:$A$17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Bulgaria!$S$5:$S$17</c:f>
              <c:numCache>
                <c:formatCode>0%</c:formatCode>
                <c:ptCount val="13"/>
                <c:pt idx="0">
                  <c:v>0.90782153743010929</c:v>
                </c:pt>
                <c:pt idx="1">
                  <c:v>0.89223715131043901</c:v>
                </c:pt>
                <c:pt idx="2">
                  <c:v>0.83565701275317295</c:v>
                </c:pt>
                <c:pt idx="3">
                  <c:v>0.81285609686775928</c:v>
                </c:pt>
                <c:pt idx="4">
                  <c:v>0.79185254905569602</c:v>
                </c:pt>
                <c:pt idx="5">
                  <c:v>0.69332709511453572</c:v>
                </c:pt>
                <c:pt idx="6">
                  <c:v>0.64991759698985085</c:v>
                </c:pt>
                <c:pt idx="7">
                  <c:v>0.58406993907686355</c:v>
                </c:pt>
                <c:pt idx="8">
                  <c:v>0.51792848771824784</c:v>
                </c:pt>
                <c:pt idx="9">
                  <c:v>0.55350757943467999</c:v>
                </c:pt>
                <c:pt idx="10">
                  <c:v>0.47650064394481439</c:v>
                </c:pt>
                <c:pt idx="11">
                  <c:v>0.42756111114150464</c:v>
                </c:pt>
                <c:pt idx="12">
                  <c:v>0.45196397547776418</c:v>
                </c:pt>
              </c:numCache>
            </c:numRef>
          </c:val>
          <c:smooth val="0"/>
        </c:ser>
        <c:dLbls>
          <c:showLegendKey val="0"/>
          <c:showVal val="0"/>
          <c:showCatName val="0"/>
          <c:showSerName val="0"/>
          <c:showPercent val="0"/>
          <c:showBubbleSize val="0"/>
        </c:dLbls>
        <c:marker val="1"/>
        <c:smooth val="0"/>
        <c:axId val="194936832"/>
        <c:axId val="194938752"/>
      </c:lineChart>
      <c:catAx>
        <c:axId val="194936832"/>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4938752"/>
        <c:crosses val="autoZero"/>
        <c:auto val="1"/>
        <c:lblAlgn val="ctr"/>
        <c:lblOffset val="100"/>
        <c:noMultiLvlLbl val="0"/>
      </c:catAx>
      <c:valAx>
        <c:axId val="194938752"/>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4936832"/>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CzechRepublic!$L$1</c:f>
          <c:strCache>
            <c:ptCount val="1"/>
            <c:pt idx="0">
              <c:v>Gross Government debt, Shares of Total, Czech Republic</c:v>
            </c:pt>
          </c:strCache>
        </c:strRef>
      </c:tx>
      <c:layout>
        <c:manualLayout>
          <c:xMode val="edge"/>
          <c:yMode val="edge"/>
          <c:x val="0.28391334666322326"/>
          <c:y val="1.9116276129340422E-2"/>
        </c:manualLayout>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CzechRepublic!$N$3</c:f>
              <c:strCache>
                <c:ptCount val="1"/>
                <c:pt idx="0">
                  <c:v>Central Bank (b.1)</c:v>
                </c:pt>
              </c:strCache>
            </c:strRef>
          </c:tx>
          <c:spPr>
            <a:ln w="38100">
              <a:solidFill>
                <a:srgbClr val="800000"/>
              </a:solidFill>
              <a:prstDash val="solid"/>
            </a:ln>
          </c:spPr>
          <c:marker>
            <c:symbol val="none"/>
          </c:marker>
          <c:cat>
            <c:numRef>
              <c:f>Sweden!$A$5:$A$17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CzechRepublic!$N$15:$N$27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ser>
        <c:ser>
          <c:idx val="2"/>
          <c:order val="1"/>
          <c:tx>
            <c:strRef>
              <c:f>CzechRepublic!$P$4</c:f>
              <c:strCache>
                <c:ptCount val="1"/>
                <c:pt idx="0">
                  <c:v>Resident Banks (b.2.1)</c:v>
                </c:pt>
              </c:strCache>
            </c:strRef>
          </c:tx>
          <c:marker>
            <c:symbol val="none"/>
          </c:marker>
          <c:cat>
            <c:numRef>
              <c:f>Sweden!$A$5:$A$17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CzechRepublic!$P$15:$P$27</c:f>
              <c:numCache>
                <c:formatCode>0%</c:formatCode>
                <c:ptCount val="13"/>
                <c:pt idx="0">
                  <c:v>0.68863421372874911</c:v>
                </c:pt>
                <c:pt idx="1">
                  <c:v>0.73881211353960252</c:v>
                </c:pt>
                <c:pt idx="2">
                  <c:v>0.72213914932085532</c:v>
                </c:pt>
                <c:pt idx="3">
                  <c:v>0.74728130261010373</c:v>
                </c:pt>
                <c:pt idx="4">
                  <c:v>0.6035651069859449</c:v>
                </c:pt>
                <c:pt idx="5">
                  <c:v>0.52651682849383596</c:v>
                </c:pt>
                <c:pt idx="6">
                  <c:v>0.49708290342334188</c:v>
                </c:pt>
                <c:pt idx="7">
                  <c:v>0.42714717953910014</c:v>
                </c:pt>
                <c:pt idx="8">
                  <c:v>0.38442674756667927</c:v>
                </c:pt>
                <c:pt idx="9">
                  <c:v>0.38170094500358737</c:v>
                </c:pt>
                <c:pt idx="10">
                  <c:v>0.37793027332516099</c:v>
                </c:pt>
                <c:pt idx="11">
                  <c:v>0.53878449036815601</c:v>
                </c:pt>
                <c:pt idx="12">
                  <c:v>0.56695694599095836</c:v>
                </c:pt>
              </c:numCache>
            </c:numRef>
          </c:val>
          <c:smooth val="0"/>
        </c:ser>
        <c:ser>
          <c:idx val="0"/>
          <c:order val="2"/>
          <c:tx>
            <c:strRef>
              <c:f>CzechRepublic!$Q$4</c:f>
              <c:strCache>
                <c:ptCount val="1"/>
                <c:pt idx="0">
                  <c:v>Other financial institutions (b.2.2)</c:v>
                </c:pt>
              </c:strCache>
            </c:strRef>
          </c:tx>
          <c:marker>
            <c:symbol val="none"/>
          </c:marker>
          <c:cat>
            <c:numRef>
              <c:f>Sweden!$A$5:$A$17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CzechRepublic!$Q$15:$Q$27</c:f>
              <c:numCache>
                <c:formatCode>0%</c:formatCode>
                <c:ptCount val="13"/>
                <c:pt idx="0">
                  <c:v>0.17877180121789238</c:v>
                </c:pt>
                <c:pt idx="1">
                  <c:v>0.14779474523284841</c:v>
                </c:pt>
                <c:pt idx="2">
                  <c:v>0.15746121000892638</c:v>
                </c:pt>
                <c:pt idx="3">
                  <c:v>0.14373562258234487</c:v>
                </c:pt>
                <c:pt idx="4">
                  <c:v>0.18915503199874673</c:v>
                </c:pt>
                <c:pt idx="5">
                  <c:v>0.20698896108190137</c:v>
                </c:pt>
                <c:pt idx="6">
                  <c:v>0.2213994513929084</c:v>
                </c:pt>
                <c:pt idx="7">
                  <c:v>0.27556152210652562</c:v>
                </c:pt>
                <c:pt idx="8">
                  <c:v>0.29125810354479292</c:v>
                </c:pt>
                <c:pt idx="9">
                  <c:v>0.27896118740753145</c:v>
                </c:pt>
                <c:pt idx="10">
                  <c:v>0.25370603989440926</c:v>
                </c:pt>
                <c:pt idx="11">
                  <c:v>0.23508564268133175</c:v>
                </c:pt>
                <c:pt idx="12">
                  <c:v>0.22922323815926224</c:v>
                </c:pt>
              </c:numCache>
            </c:numRef>
          </c:val>
          <c:smooth val="0"/>
        </c:ser>
        <c:dLbls>
          <c:showLegendKey val="0"/>
          <c:showVal val="0"/>
          <c:showCatName val="0"/>
          <c:showSerName val="0"/>
          <c:showPercent val="0"/>
          <c:showBubbleSize val="0"/>
        </c:dLbls>
        <c:marker val="1"/>
        <c:smooth val="0"/>
        <c:axId val="192467712"/>
        <c:axId val="192469632"/>
      </c:lineChart>
      <c:catAx>
        <c:axId val="192467712"/>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2469632"/>
        <c:crosses val="autoZero"/>
        <c:auto val="1"/>
        <c:lblAlgn val="ctr"/>
        <c:lblOffset val="100"/>
        <c:noMultiLvlLbl val="0"/>
      </c:catAx>
      <c:valAx>
        <c:axId val="192469632"/>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2467712"/>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593411423"/>
          <c:h val="0.4213505724346308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CzechRepublic!$L$1</c:f>
          <c:strCache>
            <c:ptCount val="1"/>
            <c:pt idx="0">
              <c:v>Gross Government debt, Shares of Total, Czech Republic</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CzechRepublic!$L$2</c:f>
              <c:strCache>
                <c:ptCount val="1"/>
                <c:pt idx="0">
                  <c:v>General Government (a)</c:v>
                </c:pt>
              </c:strCache>
            </c:strRef>
          </c:tx>
          <c:spPr>
            <a:ln>
              <a:solidFill>
                <a:srgbClr val="A5A5A5"/>
              </a:solidFill>
            </a:ln>
          </c:spPr>
          <c:marker>
            <c:symbol val="none"/>
          </c:marker>
          <c:cat>
            <c:numRef>
              <c:f>CzechRepublic!$A$15:$A$27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CzechRepublic!$L$15:$L$27</c:f>
              <c:numCache>
                <c:formatCode>0%</c:formatCode>
                <c:ptCount val="13"/>
                <c:pt idx="0">
                  <c:v>2.2722379075669485E-2</c:v>
                </c:pt>
                <c:pt idx="1">
                  <c:v>1.5356566270435155E-2</c:v>
                </c:pt>
                <c:pt idx="2">
                  <c:v>1.2282312673766085E-2</c:v>
                </c:pt>
                <c:pt idx="3">
                  <c:v>1.2731805739400873E-2</c:v>
                </c:pt>
                <c:pt idx="4">
                  <c:v>8.838528501916184E-3</c:v>
                </c:pt>
                <c:pt idx="5">
                  <c:v>7.6282746044359648E-3</c:v>
                </c:pt>
                <c:pt idx="6">
                  <c:v>5.8478244457306804E-3</c:v>
                </c:pt>
                <c:pt idx="7">
                  <c:v>3.6779308572363143E-3</c:v>
                </c:pt>
                <c:pt idx="8">
                  <c:v>2.8910919695902633E-3</c:v>
                </c:pt>
                <c:pt idx="9">
                  <c:v>1.9450081963813014E-3</c:v>
                </c:pt>
                <c:pt idx="10">
                  <c:v>1.757786493116423E-3</c:v>
                </c:pt>
                <c:pt idx="11">
                  <c:v>1.0328733881465003E-3</c:v>
                </c:pt>
                <c:pt idx="12">
                  <c:v>2.0645374519909325E-3</c:v>
                </c:pt>
              </c:numCache>
            </c:numRef>
          </c:val>
          <c:smooth val="0"/>
        </c:ser>
        <c:ser>
          <c:idx val="1"/>
          <c:order val="1"/>
          <c:tx>
            <c:strRef>
              <c:f>CzechRepublic!$M$2</c:f>
              <c:strCache>
                <c:ptCount val="1"/>
                <c:pt idx="0">
                  <c:v>Total economy (b)</c:v>
                </c:pt>
              </c:strCache>
            </c:strRef>
          </c:tx>
          <c:spPr>
            <a:ln w="38100">
              <a:solidFill>
                <a:srgbClr val="4472C4"/>
              </a:solidFill>
              <a:prstDash val="solid"/>
            </a:ln>
          </c:spPr>
          <c:marker>
            <c:symbol val="none"/>
          </c:marker>
          <c:cat>
            <c:numRef>
              <c:f>CzechRepublic!$A$15:$A$27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CzechRepublic!$M$15:$M$27</c:f>
              <c:numCache>
                <c:formatCode>0%</c:formatCode>
                <c:ptCount val="13"/>
                <c:pt idx="0">
                  <c:v>0.88852921466019252</c:v>
                </c:pt>
                <c:pt idx="1">
                  <c:v>0.93324051830515486</c:v>
                </c:pt>
                <c:pt idx="2">
                  <c:v>0.9373120199223347</c:v>
                </c:pt>
                <c:pt idx="3">
                  <c:v>0.90359965558454247</c:v>
                </c:pt>
                <c:pt idx="4">
                  <c:v>0.8144049308700807</c:v>
                </c:pt>
                <c:pt idx="5">
                  <c:v>0.74125959558712262</c:v>
                </c:pt>
                <c:pt idx="6">
                  <c:v>0.73762593217068906</c:v>
                </c:pt>
                <c:pt idx="7">
                  <c:v>0.72469061767431719</c:v>
                </c:pt>
                <c:pt idx="8">
                  <c:v>0.71978709572566224</c:v>
                </c:pt>
                <c:pt idx="9">
                  <c:v>0.70329637408069168</c:v>
                </c:pt>
                <c:pt idx="10">
                  <c:v>0.67085053255233895</c:v>
                </c:pt>
                <c:pt idx="11">
                  <c:v>0.83973615984362415</c:v>
                </c:pt>
                <c:pt idx="12">
                  <c:v>0.86193904640066199</c:v>
                </c:pt>
              </c:numCache>
            </c:numRef>
          </c:val>
          <c:smooth val="0"/>
        </c:ser>
        <c:ser>
          <c:idx val="0"/>
          <c:order val="2"/>
          <c:tx>
            <c:strRef>
              <c:f>CzechRepublic!$S$2</c:f>
              <c:strCache>
                <c:ptCount val="1"/>
                <c:pt idx="0">
                  <c:v>Rest of the world (c)</c:v>
                </c:pt>
              </c:strCache>
            </c:strRef>
          </c:tx>
          <c:spPr>
            <a:ln w="38100">
              <a:solidFill>
                <a:srgbClr val="ED7D31"/>
              </a:solidFill>
              <a:prstDash val="solid"/>
            </a:ln>
          </c:spPr>
          <c:marker>
            <c:symbol val="none"/>
          </c:marker>
          <c:cat>
            <c:numRef>
              <c:f>CzechRepublic!$A$15:$A$27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CzechRepublic!$S$15:$S$27</c:f>
              <c:numCache>
                <c:formatCode>0%</c:formatCode>
                <c:ptCount val="13"/>
                <c:pt idx="0">
                  <c:v>8.8748406264137963E-2</c:v>
                </c:pt>
                <c:pt idx="1">
                  <c:v>5.1402915424409897E-2</c:v>
                </c:pt>
                <c:pt idx="2">
                  <c:v>5.0405667403899179E-2</c:v>
                </c:pt>
                <c:pt idx="3">
                  <c:v>8.3668538676056711E-2</c:v>
                </c:pt>
                <c:pt idx="4">
                  <c:v>0.17675654062800317</c:v>
                </c:pt>
                <c:pt idx="5">
                  <c:v>0.25111212980844128</c:v>
                </c:pt>
                <c:pt idx="6">
                  <c:v>0.25652624338358038</c:v>
                </c:pt>
                <c:pt idx="7">
                  <c:v>0.27163145146844647</c:v>
                </c:pt>
                <c:pt idx="8">
                  <c:v>0.27732181230474745</c:v>
                </c:pt>
                <c:pt idx="9">
                  <c:v>0.29475861772292694</c:v>
                </c:pt>
                <c:pt idx="10">
                  <c:v>0.32739168095454463</c:v>
                </c:pt>
                <c:pt idx="11">
                  <c:v>0.1592309667682294</c:v>
                </c:pt>
                <c:pt idx="12">
                  <c:v>0.13599641614734717</c:v>
                </c:pt>
              </c:numCache>
            </c:numRef>
          </c:val>
          <c:smooth val="0"/>
        </c:ser>
        <c:dLbls>
          <c:showLegendKey val="0"/>
          <c:showVal val="0"/>
          <c:showCatName val="0"/>
          <c:showSerName val="0"/>
          <c:showPercent val="0"/>
          <c:showBubbleSize val="0"/>
        </c:dLbls>
        <c:marker val="1"/>
        <c:smooth val="0"/>
        <c:axId val="194105728"/>
        <c:axId val="194107648"/>
      </c:lineChart>
      <c:catAx>
        <c:axId val="194105728"/>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4107648"/>
        <c:crosses val="autoZero"/>
        <c:auto val="1"/>
        <c:lblAlgn val="ctr"/>
        <c:lblOffset val="100"/>
        <c:noMultiLvlLbl val="0"/>
      </c:catAx>
      <c:valAx>
        <c:axId val="194107648"/>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4105728"/>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Denmark!$L$1</c:f>
          <c:strCache>
            <c:ptCount val="1"/>
            <c:pt idx="0">
              <c:v>Gross Government debt, Shares of Total, Denmark</c:v>
            </c:pt>
          </c:strCache>
        </c:strRef>
      </c:tx>
      <c:layout>
        <c:manualLayout>
          <c:xMode val="edge"/>
          <c:yMode val="edge"/>
          <c:x val="0.28391334666322326"/>
          <c:y val="1.9116276129340422E-2"/>
        </c:manualLayout>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Denmark!$N$3</c:f>
              <c:strCache>
                <c:ptCount val="1"/>
                <c:pt idx="0">
                  <c:v>Central Bank (b.1)</c:v>
                </c:pt>
              </c:strCache>
            </c:strRef>
          </c:tx>
          <c:spPr>
            <a:ln w="38100">
              <a:solidFill>
                <a:srgbClr val="800000"/>
              </a:solidFill>
              <a:prstDash val="solid"/>
            </a:ln>
          </c:spPr>
          <c:marker>
            <c:symbol val="none"/>
          </c:marker>
          <c:cat>
            <c:numRef>
              <c:f>Sweden!$A$5:$A$17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Denmark!$N$15:$N$27</c:f>
              <c:numCache>
                <c:formatCode>0%</c:formatCode>
                <c:ptCount val="13"/>
                <c:pt idx="0">
                  <c:v>2.1455718354122463E-2</c:v>
                </c:pt>
                <c:pt idx="1">
                  <c:v>2.3673818132560882E-2</c:v>
                </c:pt>
                <c:pt idx="2">
                  <c:v>2.5869300067889654E-2</c:v>
                </c:pt>
                <c:pt idx="3">
                  <c:v>2.4844043654341928E-2</c:v>
                </c:pt>
                <c:pt idx="4">
                  <c:v>2.2375968234009863E-2</c:v>
                </c:pt>
                <c:pt idx="5">
                  <c:v>1.6873844692794276E-2</c:v>
                </c:pt>
                <c:pt idx="6">
                  <c:v>2.0676142678851199E-2</c:v>
                </c:pt>
                <c:pt idx="7">
                  <c:v>8.01577235461454E-3</c:v>
                </c:pt>
                <c:pt idx="8">
                  <c:v>5.794240752317016E-3</c:v>
                </c:pt>
                <c:pt idx="9">
                  <c:v>3.6430381496837159E-3</c:v>
                </c:pt>
                <c:pt idx="10">
                  <c:v>1.3187010860435926E-3</c:v>
                </c:pt>
                <c:pt idx="11">
                  <c:v>5.6712625782634235E-4</c:v>
                </c:pt>
                <c:pt idx="12">
                  <c:v>7.4022259379746174E-4</c:v>
                </c:pt>
              </c:numCache>
            </c:numRef>
          </c:val>
          <c:smooth val="0"/>
        </c:ser>
        <c:ser>
          <c:idx val="2"/>
          <c:order val="1"/>
          <c:tx>
            <c:strRef>
              <c:f>Denmark!$P$4</c:f>
              <c:strCache>
                <c:ptCount val="1"/>
                <c:pt idx="0">
                  <c:v>Resident Banks (b.2.1)</c:v>
                </c:pt>
              </c:strCache>
            </c:strRef>
          </c:tx>
          <c:marker>
            <c:symbol val="none"/>
          </c:marker>
          <c:cat>
            <c:numRef>
              <c:f>Sweden!$A$5:$A$17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Denmark!$P$15:$P$27</c:f>
              <c:numCache>
                <c:formatCode>0%</c:formatCode>
                <c:ptCount val="13"/>
                <c:pt idx="0">
                  <c:v>0.13680307763356817</c:v>
                </c:pt>
                <c:pt idx="1">
                  <c:v>0.12645040093956955</c:v>
                </c:pt>
                <c:pt idx="2">
                  <c:v>0.12843500547333042</c:v>
                </c:pt>
                <c:pt idx="3">
                  <c:v>0.12093166283275539</c:v>
                </c:pt>
                <c:pt idx="4">
                  <c:v>7.8480154469444369E-2</c:v>
                </c:pt>
                <c:pt idx="5">
                  <c:v>7.4015975036885034E-2</c:v>
                </c:pt>
                <c:pt idx="6">
                  <c:v>4.5619904936402986E-2</c:v>
                </c:pt>
                <c:pt idx="7">
                  <c:v>3.1070943728130834E-2</c:v>
                </c:pt>
                <c:pt idx="8">
                  <c:v>2.5196708613051393E-2</c:v>
                </c:pt>
                <c:pt idx="9">
                  <c:v>7.7097982577541413E-2</c:v>
                </c:pt>
                <c:pt idx="10">
                  <c:v>1.82038947314122E-2</c:v>
                </c:pt>
                <c:pt idx="11">
                  <c:v>2.671940741872782E-2</c:v>
                </c:pt>
                <c:pt idx="12">
                  <c:v>3.2336228745550283E-2</c:v>
                </c:pt>
              </c:numCache>
            </c:numRef>
          </c:val>
          <c:smooth val="0"/>
        </c:ser>
        <c:ser>
          <c:idx val="0"/>
          <c:order val="2"/>
          <c:tx>
            <c:strRef>
              <c:f>Denmark!$Q$4</c:f>
              <c:strCache>
                <c:ptCount val="1"/>
                <c:pt idx="0">
                  <c:v>Other financial institutions (b.2.2)</c:v>
                </c:pt>
              </c:strCache>
            </c:strRef>
          </c:tx>
          <c:marker>
            <c:symbol val="none"/>
          </c:marker>
          <c:cat>
            <c:numRef>
              <c:f>Sweden!$A$5:$A$17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Denmark!$Q$15:$Q$27</c:f>
              <c:numCache>
                <c:formatCode>0%</c:formatCode>
                <c:ptCount val="13"/>
                <c:pt idx="0">
                  <c:v>0.17552473855653875</c:v>
                </c:pt>
                <c:pt idx="1">
                  <c:v>0.19622296616388582</c:v>
                </c:pt>
                <c:pt idx="2">
                  <c:v>0.21456472849228284</c:v>
                </c:pt>
                <c:pt idx="3">
                  <c:v>0.31990344813173333</c:v>
                </c:pt>
                <c:pt idx="4">
                  <c:v>0.31956687627959213</c:v>
                </c:pt>
                <c:pt idx="5">
                  <c:v>0.34666677972425253</c:v>
                </c:pt>
                <c:pt idx="6">
                  <c:v>0.38099979894769986</c:v>
                </c:pt>
                <c:pt idx="7">
                  <c:v>0.33285956783238474</c:v>
                </c:pt>
                <c:pt idx="8">
                  <c:v>0.3846621639985866</c:v>
                </c:pt>
                <c:pt idx="9">
                  <c:v>0.35619706233169146</c:v>
                </c:pt>
                <c:pt idx="10">
                  <c:v>0.43655751560418865</c:v>
                </c:pt>
                <c:pt idx="11">
                  <c:v>0.39781459388984136</c:v>
                </c:pt>
                <c:pt idx="12">
                  <c:v>0.40170850082167103</c:v>
                </c:pt>
              </c:numCache>
            </c:numRef>
          </c:val>
          <c:smooth val="0"/>
        </c:ser>
        <c:dLbls>
          <c:showLegendKey val="0"/>
          <c:showVal val="0"/>
          <c:showCatName val="0"/>
          <c:showSerName val="0"/>
          <c:showPercent val="0"/>
          <c:showBubbleSize val="0"/>
        </c:dLbls>
        <c:marker val="1"/>
        <c:smooth val="0"/>
        <c:axId val="195043712"/>
        <c:axId val="195045632"/>
      </c:lineChart>
      <c:catAx>
        <c:axId val="195043712"/>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5045632"/>
        <c:crosses val="autoZero"/>
        <c:auto val="1"/>
        <c:lblAlgn val="ctr"/>
        <c:lblOffset val="100"/>
        <c:noMultiLvlLbl val="0"/>
      </c:catAx>
      <c:valAx>
        <c:axId val="195045632"/>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5043712"/>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593411423"/>
          <c:h val="0.4213505724346308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Denmark!$L$1</c:f>
          <c:strCache>
            <c:ptCount val="1"/>
            <c:pt idx="0">
              <c:v>Gross Government debt, Shares of Total, Denmark</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Denmark!$L$2</c:f>
              <c:strCache>
                <c:ptCount val="1"/>
                <c:pt idx="0">
                  <c:v>General Government (a)</c:v>
                </c:pt>
              </c:strCache>
            </c:strRef>
          </c:tx>
          <c:spPr>
            <a:ln>
              <a:solidFill>
                <a:srgbClr val="A5A5A5"/>
              </a:solidFill>
            </a:ln>
          </c:spPr>
          <c:marker>
            <c:symbol val="none"/>
          </c:marker>
          <c:cat>
            <c:numRef>
              <c:f>Denmark!$A$15:$A$27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Denmark!$L$15:$L$27</c:f>
              <c:numCache>
                <c:formatCode>0%</c:formatCode>
                <c:ptCount val="13"/>
                <c:pt idx="0">
                  <c:v>1.5174685331137513E-2</c:v>
                </c:pt>
                <c:pt idx="1">
                  <c:v>1.4739571626547902E-2</c:v>
                </c:pt>
                <c:pt idx="2">
                  <c:v>1.2868504872209002E-2</c:v>
                </c:pt>
                <c:pt idx="3">
                  <c:v>1.2891495583662612E-2</c:v>
                </c:pt>
                <c:pt idx="4">
                  <c:v>1.1868939904158462E-2</c:v>
                </c:pt>
                <c:pt idx="5">
                  <c:v>1.0536401716214155E-2</c:v>
                </c:pt>
                <c:pt idx="6">
                  <c:v>7.3497892744288033E-3</c:v>
                </c:pt>
                <c:pt idx="7">
                  <c:v>8.0731340968818576E-3</c:v>
                </c:pt>
                <c:pt idx="8">
                  <c:v>6.032057728372244E-3</c:v>
                </c:pt>
                <c:pt idx="9">
                  <c:v>4.047493333843191E-3</c:v>
                </c:pt>
                <c:pt idx="10">
                  <c:v>4.2682531641551388E-3</c:v>
                </c:pt>
                <c:pt idx="11">
                  <c:v>7.6520256555979533E-3</c:v>
                </c:pt>
                <c:pt idx="12">
                  <c:v>8.2179081165766749E-3</c:v>
                </c:pt>
              </c:numCache>
            </c:numRef>
          </c:val>
          <c:smooth val="0"/>
        </c:ser>
        <c:ser>
          <c:idx val="1"/>
          <c:order val="1"/>
          <c:tx>
            <c:strRef>
              <c:f>Denmark!$M$2</c:f>
              <c:strCache>
                <c:ptCount val="1"/>
                <c:pt idx="0">
                  <c:v>Total economy (b)</c:v>
                </c:pt>
              </c:strCache>
            </c:strRef>
          </c:tx>
          <c:spPr>
            <a:ln w="38100">
              <a:solidFill>
                <a:srgbClr val="4472C4"/>
              </a:solidFill>
              <a:prstDash val="solid"/>
            </a:ln>
          </c:spPr>
          <c:marker>
            <c:symbol val="none"/>
          </c:marker>
          <c:cat>
            <c:numRef>
              <c:f>Denmark!$A$15:$A$27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Denmark!$M$15:$M$27</c:f>
              <c:numCache>
                <c:formatCode>0%</c:formatCode>
                <c:ptCount val="13"/>
                <c:pt idx="0">
                  <c:v>0.56946532071027223</c:v>
                </c:pt>
                <c:pt idx="1">
                  <c:v>0.57157296028413351</c:v>
                </c:pt>
                <c:pt idx="2">
                  <c:v>0.58030676817647242</c:v>
                </c:pt>
                <c:pt idx="3">
                  <c:v>0.62171461668102201</c:v>
                </c:pt>
                <c:pt idx="4">
                  <c:v>0.60273248442836302</c:v>
                </c:pt>
                <c:pt idx="5">
                  <c:v>0.6051740804178608</c:v>
                </c:pt>
                <c:pt idx="6">
                  <c:v>0.62936767154882356</c:v>
                </c:pt>
                <c:pt idx="7">
                  <c:v>0.57138456374270497</c:v>
                </c:pt>
                <c:pt idx="8">
                  <c:v>0.55982116163400641</c:v>
                </c:pt>
                <c:pt idx="9">
                  <c:v>0.58734834769026667</c:v>
                </c:pt>
                <c:pt idx="10">
                  <c:v>0.63301355603553755</c:v>
                </c:pt>
                <c:pt idx="11">
                  <c:v>0.5814345548237968</c:v>
                </c:pt>
                <c:pt idx="12">
                  <c:v>0.58035367787620795</c:v>
                </c:pt>
              </c:numCache>
            </c:numRef>
          </c:val>
          <c:smooth val="0"/>
        </c:ser>
        <c:ser>
          <c:idx val="0"/>
          <c:order val="2"/>
          <c:tx>
            <c:strRef>
              <c:f>Denmark!$S$2</c:f>
              <c:strCache>
                <c:ptCount val="1"/>
                <c:pt idx="0">
                  <c:v>Rest of the world (c)</c:v>
                </c:pt>
              </c:strCache>
            </c:strRef>
          </c:tx>
          <c:spPr>
            <a:ln w="38100">
              <a:solidFill>
                <a:srgbClr val="ED7D31"/>
              </a:solidFill>
              <a:prstDash val="solid"/>
            </a:ln>
          </c:spPr>
          <c:marker>
            <c:symbol val="none"/>
          </c:marker>
          <c:cat>
            <c:numRef>
              <c:f>Denmark!$A$15:$A$27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Denmark!$S$15:$S$27</c:f>
              <c:numCache>
                <c:formatCode>0%</c:formatCode>
                <c:ptCount val="13"/>
                <c:pt idx="0">
                  <c:v>0.41535999395859019</c:v>
                </c:pt>
                <c:pt idx="1">
                  <c:v>0.41368746808931867</c:v>
                </c:pt>
                <c:pt idx="2">
                  <c:v>0.4068247269513186</c:v>
                </c:pt>
                <c:pt idx="3">
                  <c:v>0.36539388773531534</c:v>
                </c:pt>
                <c:pt idx="4">
                  <c:v>0.38539857566747859</c:v>
                </c:pt>
                <c:pt idx="5">
                  <c:v>0.38428951786592502</c:v>
                </c:pt>
                <c:pt idx="6">
                  <c:v>0.36328253917674774</c:v>
                </c:pt>
                <c:pt idx="7">
                  <c:v>0.42054230216041316</c:v>
                </c:pt>
                <c:pt idx="8">
                  <c:v>0.43414678063762124</c:v>
                </c:pt>
                <c:pt idx="9">
                  <c:v>0.40860415897589003</c:v>
                </c:pt>
                <c:pt idx="10">
                  <c:v>0.36271819080030743</c:v>
                </c:pt>
                <c:pt idx="11">
                  <c:v>0.41091341952060517</c:v>
                </c:pt>
                <c:pt idx="12">
                  <c:v>0.41142841400721536</c:v>
                </c:pt>
              </c:numCache>
            </c:numRef>
          </c:val>
          <c:smooth val="0"/>
        </c:ser>
        <c:dLbls>
          <c:showLegendKey val="0"/>
          <c:showVal val="0"/>
          <c:showCatName val="0"/>
          <c:showSerName val="0"/>
          <c:showPercent val="0"/>
          <c:showBubbleSize val="0"/>
        </c:dLbls>
        <c:marker val="1"/>
        <c:smooth val="0"/>
        <c:axId val="195088384"/>
        <c:axId val="195090304"/>
      </c:lineChart>
      <c:catAx>
        <c:axId val="195088384"/>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5090304"/>
        <c:crosses val="autoZero"/>
        <c:auto val="1"/>
        <c:lblAlgn val="ctr"/>
        <c:lblOffset val="100"/>
        <c:noMultiLvlLbl val="0"/>
      </c:catAx>
      <c:valAx>
        <c:axId val="195090304"/>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5088384"/>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Hungary!$L$1</c:f>
          <c:strCache>
            <c:ptCount val="1"/>
            <c:pt idx="0">
              <c:v>Gross Government debt, Shares of Total, Hungary</c:v>
            </c:pt>
          </c:strCache>
        </c:strRef>
      </c:tx>
      <c:layout>
        <c:manualLayout>
          <c:xMode val="edge"/>
          <c:yMode val="edge"/>
          <c:x val="0.28391334666322326"/>
          <c:y val="1.9116276129340422E-2"/>
        </c:manualLayout>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Hungary!$N$3</c:f>
              <c:strCache>
                <c:ptCount val="1"/>
                <c:pt idx="0">
                  <c:v>Central Bank (b.1)</c:v>
                </c:pt>
              </c:strCache>
            </c:strRef>
          </c:tx>
          <c:spPr>
            <a:ln w="38100">
              <a:solidFill>
                <a:srgbClr val="800000"/>
              </a:solidFill>
              <a:prstDash val="solid"/>
            </a:ln>
          </c:spPr>
          <c:marker>
            <c:symbol val="none"/>
          </c:marker>
          <c:cat>
            <c:numRef>
              <c:f>Hungary!$A$15:$A$27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Hungary!$N$15:$N$27</c:f>
              <c:numCache>
                <c:formatCode>0%</c:formatCode>
                <c:ptCount val="13"/>
                <c:pt idx="0">
                  <c:v>0.26655342458538256</c:v>
                </c:pt>
                <c:pt idx="1">
                  <c:v>0.17533228295560135</c:v>
                </c:pt>
                <c:pt idx="2">
                  <c:v>0.11732341871634258</c:v>
                </c:pt>
                <c:pt idx="3">
                  <c:v>6.7547330147806603E-2</c:v>
                </c:pt>
                <c:pt idx="4">
                  <c:v>4.6717684604755956E-2</c:v>
                </c:pt>
                <c:pt idx="5">
                  <c:v>1.9183055719724274E-2</c:v>
                </c:pt>
                <c:pt idx="6">
                  <c:v>1.5991252044784084E-2</c:v>
                </c:pt>
                <c:pt idx="7">
                  <c:v>9.1210834011167894E-3</c:v>
                </c:pt>
                <c:pt idx="8">
                  <c:v>1.9972337313974537E-2</c:v>
                </c:pt>
                <c:pt idx="9">
                  <c:v>1.4723358410458446E-2</c:v>
                </c:pt>
                <c:pt idx="10">
                  <c:v>1.2342852451763999E-2</c:v>
                </c:pt>
                <c:pt idx="11">
                  <c:v>7.7586731382095174E-3</c:v>
                </c:pt>
                <c:pt idx="12">
                  <c:v>6.3857118920696773E-3</c:v>
                </c:pt>
              </c:numCache>
            </c:numRef>
          </c:val>
          <c:smooth val="0"/>
        </c:ser>
        <c:ser>
          <c:idx val="2"/>
          <c:order val="1"/>
          <c:tx>
            <c:strRef>
              <c:f>Hungary!$P$4</c:f>
              <c:strCache>
                <c:ptCount val="1"/>
                <c:pt idx="0">
                  <c:v>Resident Banks (b.2.1)</c:v>
                </c:pt>
              </c:strCache>
            </c:strRef>
          </c:tx>
          <c:marker>
            <c:symbol val="none"/>
          </c:marker>
          <c:cat>
            <c:numRef>
              <c:f>Hungary!$A$15:$A$27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Hungary!$P$15:$P$27</c:f>
              <c:numCache>
                <c:formatCode>0%</c:formatCode>
                <c:ptCount val="13"/>
                <c:pt idx="0">
                  <c:v>0.16816449070690709</c:v>
                </c:pt>
                <c:pt idx="1">
                  <c:v>0.20221607665553856</c:v>
                </c:pt>
                <c:pt idx="2">
                  <c:v>0.22149589895695604</c:v>
                </c:pt>
                <c:pt idx="3">
                  <c:v>0.20413955950573259</c:v>
                </c:pt>
                <c:pt idx="4">
                  <c:v>0.19579486470511934</c:v>
                </c:pt>
                <c:pt idx="5">
                  <c:v>0.18298660430292868</c:v>
                </c:pt>
                <c:pt idx="6">
                  <c:v>0.21129540618839635</c:v>
                </c:pt>
                <c:pt idx="7">
                  <c:v>0.21377040813614109</c:v>
                </c:pt>
                <c:pt idx="8">
                  <c:v>0.2186450163703933</c:v>
                </c:pt>
                <c:pt idx="9">
                  <c:v>0.20885081250464588</c:v>
                </c:pt>
                <c:pt idx="10">
                  <c:v>0.20781034431646378</c:v>
                </c:pt>
                <c:pt idx="11">
                  <c:v>0.19616583408800137</c:v>
                </c:pt>
                <c:pt idx="12">
                  <c:v>0.20708837956465809</c:v>
                </c:pt>
              </c:numCache>
            </c:numRef>
          </c:val>
          <c:smooth val="0"/>
        </c:ser>
        <c:ser>
          <c:idx val="0"/>
          <c:order val="2"/>
          <c:tx>
            <c:strRef>
              <c:f>Hungary!$Q$4</c:f>
              <c:strCache>
                <c:ptCount val="1"/>
                <c:pt idx="0">
                  <c:v>Other financial institutions (b.2.2)</c:v>
                </c:pt>
              </c:strCache>
            </c:strRef>
          </c:tx>
          <c:marker>
            <c:symbol val="none"/>
          </c:marker>
          <c:cat>
            <c:numRef>
              <c:f>Hungary!$A$15:$A$27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Hungary!$Q$15:$Q$27</c:f>
              <c:numCache>
                <c:formatCode>0%</c:formatCode>
                <c:ptCount val="13"/>
                <c:pt idx="0">
                  <c:v>0.14461672164174683</c:v>
                </c:pt>
                <c:pt idx="1">
                  <c:v>0.16975964958027739</c:v>
                </c:pt>
                <c:pt idx="2">
                  <c:v>0.18616695806413316</c:v>
                </c:pt>
                <c:pt idx="3">
                  <c:v>0.19074066979646995</c:v>
                </c:pt>
                <c:pt idx="4">
                  <c:v>0.19762240771218489</c:v>
                </c:pt>
                <c:pt idx="5">
                  <c:v>0.22937151513698253</c:v>
                </c:pt>
                <c:pt idx="6">
                  <c:v>0.21318915687419518</c:v>
                </c:pt>
                <c:pt idx="7">
                  <c:v>0.21339708226932511</c:v>
                </c:pt>
                <c:pt idx="8">
                  <c:v>0.16977122114848436</c:v>
                </c:pt>
                <c:pt idx="9">
                  <c:v>0.16650577147154427</c:v>
                </c:pt>
                <c:pt idx="10">
                  <c:v>0.16450933934748851</c:v>
                </c:pt>
                <c:pt idx="11">
                  <c:v>9.9942267348136646E-2</c:v>
                </c:pt>
                <c:pt idx="12">
                  <c:v>9.9451057503322282E-2</c:v>
                </c:pt>
              </c:numCache>
            </c:numRef>
          </c:val>
          <c:smooth val="0"/>
        </c:ser>
        <c:dLbls>
          <c:showLegendKey val="0"/>
          <c:showVal val="0"/>
          <c:showCatName val="0"/>
          <c:showSerName val="0"/>
          <c:showPercent val="0"/>
          <c:showBubbleSize val="0"/>
        </c:dLbls>
        <c:marker val="1"/>
        <c:smooth val="0"/>
        <c:axId val="195194880"/>
        <c:axId val="195196800"/>
      </c:lineChart>
      <c:catAx>
        <c:axId val="195194880"/>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5196800"/>
        <c:crosses val="autoZero"/>
        <c:auto val="1"/>
        <c:lblAlgn val="ctr"/>
        <c:lblOffset val="100"/>
        <c:noMultiLvlLbl val="0"/>
      </c:catAx>
      <c:valAx>
        <c:axId val="195196800"/>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5194880"/>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593411423"/>
          <c:h val="0.4213505724346308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Hungary!$L$1</c:f>
          <c:strCache>
            <c:ptCount val="1"/>
            <c:pt idx="0">
              <c:v>Gross Government debt, Shares of Total, Hungary</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Hungary!$L$2</c:f>
              <c:strCache>
                <c:ptCount val="1"/>
                <c:pt idx="0">
                  <c:v>General Government (a)</c:v>
                </c:pt>
              </c:strCache>
            </c:strRef>
          </c:tx>
          <c:spPr>
            <a:ln>
              <a:solidFill>
                <a:srgbClr val="A5A5A5"/>
              </a:solidFill>
            </a:ln>
          </c:spPr>
          <c:marker>
            <c:symbol val="none"/>
          </c:marker>
          <c:cat>
            <c:numRef>
              <c:f>Hungary!$A$15:$A$27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Hungary!$L$15:$L$27</c:f>
              <c:numCache>
                <c:formatCode>0%</c:formatCode>
                <c:ptCount val="13"/>
                <c:pt idx="0">
                  <c:v>3.3564426185256145E-2</c:v>
                </c:pt>
                <c:pt idx="1">
                  <c:v>2.6345138452761777E-2</c:v>
                </c:pt>
                <c:pt idx="2">
                  <c:v>2.851602415470212E-2</c:v>
                </c:pt>
                <c:pt idx="3">
                  <c:v>4.3833498182020814E-2</c:v>
                </c:pt>
                <c:pt idx="4">
                  <c:v>4.4970140292857355E-2</c:v>
                </c:pt>
                <c:pt idx="5">
                  <c:v>4.2080712706940741E-2</c:v>
                </c:pt>
                <c:pt idx="6">
                  <c:v>1.5983684609476197E-2</c:v>
                </c:pt>
                <c:pt idx="7">
                  <c:v>1.024460523447759E-2</c:v>
                </c:pt>
                <c:pt idx="8">
                  <c:v>1.5394930337508153E-2</c:v>
                </c:pt>
                <c:pt idx="9">
                  <c:v>1.2621262686183899E-2</c:v>
                </c:pt>
                <c:pt idx="10">
                  <c:v>6.5383413793182084E-3</c:v>
                </c:pt>
                <c:pt idx="11">
                  <c:v>6.5037867629840476E-3</c:v>
                </c:pt>
                <c:pt idx="12">
                  <c:v>7.3728686589473111E-3</c:v>
                </c:pt>
              </c:numCache>
            </c:numRef>
          </c:val>
          <c:smooth val="0"/>
        </c:ser>
        <c:ser>
          <c:idx val="1"/>
          <c:order val="1"/>
          <c:tx>
            <c:strRef>
              <c:f>Hungary!$M$2</c:f>
              <c:strCache>
                <c:ptCount val="1"/>
                <c:pt idx="0">
                  <c:v>Total economy (b)</c:v>
                </c:pt>
              </c:strCache>
            </c:strRef>
          </c:tx>
          <c:spPr>
            <a:ln w="38100">
              <a:solidFill>
                <a:srgbClr val="4472C4"/>
              </a:solidFill>
              <a:prstDash val="solid"/>
            </a:ln>
          </c:spPr>
          <c:marker>
            <c:symbol val="none"/>
          </c:marker>
          <c:cat>
            <c:numRef>
              <c:f>Hungary!$A$15:$A$27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Hungary!$M$15:$M$27</c:f>
              <c:numCache>
                <c:formatCode>0%</c:formatCode>
                <c:ptCount val="13"/>
                <c:pt idx="0">
                  <c:v>0.72000105341470955</c:v>
                </c:pt>
                <c:pt idx="1">
                  <c:v>0.68170616601109879</c:v>
                </c:pt>
                <c:pt idx="2">
                  <c:v>0.65368586507502435</c:v>
                </c:pt>
                <c:pt idx="3">
                  <c:v>0.58769747015310037</c:v>
                </c:pt>
                <c:pt idx="4">
                  <c:v>0.55156770258504517</c:v>
                </c:pt>
                <c:pt idx="5">
                  <c:v>0.52050894339446996</c:v>
                </c:pt>
                <c:pt idx="6">
                  <c:v>0.52684736861355763</c:v>
                </c:pt>
                <c:pt idx="7">
                  <c:v>0.50459834685162841</c:v>
                </c:pt>
                <c:pt idx="8">
                  <c:v>0.47628313536874173</c:v>
                </c:pt>
                <c:pt idx="9">
                  <c:v>0.43869265574574445</c:v>
                </c:pt>
                <c:pt idx="10">
                  <c:v>0.42876259061709704</c:v>
                </c:pt>
                <c:pt idx="11">
                  <c:v>0.34573848553116454</c:v>
                </c:pt>
                <c:pt idx="12">
                  <c:v>0.37830843795185581</c:v>
                </c:pt>
              </c:numCache>
            </c:numRef>
          </c:val>
          <c:smooth val="0"/>
        </c:ser>
        <c:ser>
          <c:idx val="0"/>
          <c:order val="2"/>
          <c:tx>
            <c:strRef>
              <c:f>Hungary!$S$2</c:f>
              <c:strCache>
                <c:ptCount val="1"/>
                <c:pt idx="0">
                  <c:v>Rest of the world (c)</c:v>
                </c:pt>
              </c:strCache>
            </c:strRef>
          </c:tx>
          <c:spPr>
            <a:ln w="38100">
              <a:solidFill>
                <a:srgbClr val="ED7D31"/>
              </a:solidFill>
              <a:prstDash val="solid"/>
            </a:ln>
          </c:spPr>
          <c:marker>
            <c:symbol val="none"/>
          </c:marker>
          <c:cat>
            <c:numRef>
              <c:f>Hungary!$A$15:$A$27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Hungary!$S$15:$S$27</c:f>
              <c:numCache>
                <c:formatCode>0%</c:formatCode>
                <c:ptCount val="13"/>
                <c:pt idx="0">
                  <c:v>0.24643452040003425</c:v>
                </c:pt>
                <c:pt idx="1">
                  <c:v>0.2919486955361395</c:v>
                </c:pt>
                <c:pt idx="2">
                  <c:v>0.31779811077027359</c:v>
                </c:pt>
                <c:pt idx="3">
                  <c:v>0.36846903166487888</c:v>
                </c:pt>
                <c:pt idx="4">
                  <c:v>0.40346215712209743</c:v>
                </c:pt>
                <c:pt idx="5">
                  <c:v>0.43741034389858935</c:v>
                </c:pt>
                <c:pt idx="6">
                  <c:v>0.45716894677696623</c:v>
                </c:pt>
                <c:pt idx="7">
                  <c:v>0.48515704791389413</c:v>
                </c:pt>
                <c:pt idx="8">
                  <c:v>0.50832193429375006</c:v>
                </c:pt>
                <c:pt idx="9">
                  <c:v>0.54868608156807175</c:v>
                </c:pt>
                <c:pt idx="10">
                  <c:v>0.56469906800358483</c:v>
                </c:pt>
                <c:pt idx="11">
                  <c:v>0.64775772770585149</c:v>
                </c:pt>
                <c:pt idx="12">
                  <c:v>0.61431869338919687</c:v>
                </c:pt>
              </c:numCache>
            </c:numRef>
          </c:val>
          <c:smooth val="0"/>
        </c:ser>
        <c:dLbls>
          <c:showLegendKey val="0"/>
          <c:showVal val="0"/>
          <c:showCatName val="0"/>
          <c:showSerName val="0"/>
          <c:showPercent val="0"/>
          <c:showBubbleSize val="0"/>
        </c:dLbls>
        <c:marker val="1"/>
        <c:smooth val="0"/>
        <c:axId val="195247488"/>
        <c:axId val="195249664"/>
      </c:lineChart>
      <c:catAx>
        <c:axId val="195247488"/>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5249664"/>
        <c:crosses val="autoZero"/>
        <c:auto val="1"/>
        <c:lblAlgn val="ctr"/>
        <c:lblOffset val="100"/>
        <c:noMultiLvlLbl val="0"/>
      </c:catAx>
      <c:valAx>
        <c:axId val="195249664"/>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5247488"/>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Lithuania!$L$1</c:f>
          <c:strCache>
            <c:ptCount val="1"/>
            <c:pt idx="0">
              <c:v>Gross Government debt, Shares of Total, Lithuania</c:v>
            </c:pt>
          </c:strCache>
        </c:strRef>
      </c:tx>
      <c:layout>
        <c:manualLayout>
          <c:xMode val="edge"/>
          <c:yMode val="edge"/>
          <c:x val="0.28391334666322326"/>
          <c:y val="1.9116276129340422E-2"/>
        </c:manualLayout>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Lithuania!$N$3</c:f>
              <c:strCache>
                <c:ptCount val="1"/>
                <c:pt idx="0">
                  <c:v>Central Bank (b.1)</c:v>
                </c:pt>
              </c:strCache>
            </c:strRef>
          </c:tx>
          <c:spPr>
            <a:ln w="38100">
              <a:solidFill>
                <a:srgbClr val="800000"/>
              </a:solidFill>
              <a:prstDash val="solid"/>
            </a:ln>
          </c:spPr>
          <c:marker>
            <c:symbol val="none"/>
          </c:marker>
          <c:cat>
            <c:numRef>
              <c:f>Lithuania!$A$15:$A$27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Lithuania!$N$15:$N$27</c:f>
              <c:numCache>
                <c:formatCode>0.00%</c:formatCode>
                <c:ptCount val="13"/>
                <c:pt idx="0">
                  <c:v>6.3302586362814258E-4</c:v>
                </c:pt>
                <c:pt idx="1">
                  <c:v>5.9864876421790816E-4</c:v>
                </c:pt>
                <c:pt idx="2">
                  <c:v>5.8275058275058264E-4</c:v>
                </c:pt>
                <c:pt idx="3">
                  <c:v>4.0296582849774337E-4</c:v>
                </c:pt>
                <c:pt idx="4">
                  <c:v>3.2294526077829809E-4</c:v>
                </c:pt>
                <c:pt idx="5">
                  <c:v>2.2309808879303935E-4</c:v>
                </c:pt>
                <c:pt idx="6">
                  <c:v>6.6163821622336908E-5</c:v>
                </c:pt>
                <c:pt idx="7">
                  <c:v>0</c:v>
                </c:pt>
                <c:pt idx="8">
                  <c:v>0</c:v>
                </c:pt>
                <c:pt idx="9">
                  <c:v>0</c:v>
                </c:pt>
                <c:pt idx="10">
                  <c:v>0</c:v>
                </c:pt>
                <c:pt idx="11">
                  <c:v>5.2820262616406098E-3</c:v>
                </c:pt>
                <c:pt idx="12">
                  <c:v>4.9171605232739479E-3</c:v>
                </c:pt>
              </c:numCache>
            </c:numRef>
          </c:val>
          <c:smooth val="0"/>
        </c:ser>
        <c:ser>
          <c:idx val="2"/>
          <c:order val="1"/>
          <c:tx>
            <c:strRef>
              <c:f>Lithuania!$P$4</c:f>
              <c:strCache>
                <c:ptCount val="1"/>
                <c:pt idx="0">
                  <c:v>Resident Banks (b.2.1)</c:v>
                </c:pt>
              </c:strCache>
            </c:strRef>
          </c:tx>
          <c:marker>
            <c:symbol val="none"/>
          </c:marker>
          <c:cat>
            <c:numRef>
              <c:f>Lithuania!$A$15:$A$27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Lithuania!$P$15:$P$27</c:f>
              <c:numCache>
                <c:formatCode>0%</c:formatCode>
                <c:ptCount val="13"/>
                <c:pt idx="0">
                  <c:v>0.21920781334780248</c:v>
                </c:pt>
                <c:pt idx="1">
                  <c:v>0.24946549217480546</c:v>
                </c:pt>
                <c:pt idx="2">
                  <c:v>0.27106227106227104</c:v>
                </c:pt>
                <c:pt idx="3">
                  <c:v>0.24895228884590584</c:v>
                </c:pt>
                <c:pt idx="4">
                  <c:v>0.25811399967705478</c:v>
                </c:pt>
                <c:pt idx="5">
                  <c:v>0.27284896259388713</c:v>
                </c:pt>
                <c:pt idx="6">
                  <c:v>0.21509858409421728</c:v>
                </c:pt>
                <c:pt idx="7">
                  <c:v>0.22355740630577042</c:v>
                </c:pt>
                <c:pt idx="8">
                  <c:v>0.23371713352809759</c:v>
                </c:pt>
                <c:pt idx="9">
                  <c:v>0.14528119478614529</c:v>
                </c:pt>
                <c:pt idx="10">
                  <c:v>0.14250042840706015</c:v>
                </c:pt>
                <c:pt idx="11">
                  <c:v>0.13699327549267093</c:v>
                </c:pt>
                <c:pt idx="12">
                  <c:v>0.1252775076601288</c:v>
                </c:pt>
              </c:numCache>
            </c:numRef>
          </c:val>
          <c:smooth val="0"/>
        </c:ser>
        <c:ser>
          <c:idx val="0"/>
          <c:order val="2"/>
          <c:tx>
            <c:strRef>
              <c:f>Lithuania!$Q$4</c:f>
              <c:strCache>
                <c:ptCount val="1"/>
                <c:pt idx="0">
                  <c:v>Other financial institutions (b.2.2)</c:v>
                </c:pt>
              </c:strCache>
            </c:strRef>
          </c:tx>
          <c:marker>
            <c:symbol val="none"/>
          </c:marker>
          <c:cat>
            <c:numRef>
              <c:f>Lithuania!$A$15:$A$27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Lithuania!$Q$15:$Q$27</c:f>
              <c:numCache>
                <c:formatCode>0%</c:formatCode>
                <c:ptCount val="13"/>
                <c:pt idx="0">
                  <c:v>6.1765237836860193E-2</c:v>
                </c:pt>
                <c:pt idx="1">
                  <c:v>6.0720088942102117E-2</c:v>
                </c:pt>
                <c:pt idx="2">
                  <c:v>6.4935064935064929E-2</c:v>
                </c:pt>
                <c:pt idx="3">
                  <c:v>8.228562217923921E-2</c:v>
                </c:pt>
                <c:pt idx="4">
                  <c:v>9.2766026158566134E-2</c:v>
                </c:pt>
                <c:pt idx="5">
                  <c:v>8.871867331003197E-2</c:v>
                </c:pt>
                <c:pt idx="6">
                  <c:v>9.0115125049622866E-2</c:v>
                </c:pt>
                <c:pt idx="7">
                  <c:v>9.7739440809042247E-2</c:v>
                </c:pt>
                <c:pt idx="8">
                  <c:v>0.10866701036833362</c:v>
                </c:pt>
                <c:pt idx="9">
                  <c:v>7.590759075907591E-2</c:v>
                </c:pt>
                <c:pt idx="10">
                  <c:v>6.4677225880682504E-2</c:v>
                </c:pt>
                <c:pt idx="11">
                  <c:v>5.8802316454890646E-2</c:v>
                </c:pt>
                <c:pt idx="12">
                  <c:v>4.5520430068069641E-2</c:v>
                </c:pt>
              </c:numCache>
            </c:numRef>
          </c:val>
          <c:smooth val="0"/>
        </c:ser>
        <c:dLbls>
          <c:showLegendKey val="0"/>
          <c:showVal val="0"/>
          <c:showCatName val="0"/>
          <c:showSerName val="0"/>
          <c:showPercent val="0"/>
          <c:showBubbleSize val="0"/>
        </c:dLbls>
        <c:marker val="1"/>
        <c:smooth val="0"/>
        <c:axId val="195272064"/>
        <c:axId val="195393024"/>
      </c:lineChart>
      <c:catAx>
        <c:axId val="195272064"/>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5393024"/>
        <c:crosses val="autoZero"/>
        <c:auto val="1"/>
        <c:lblAlgn val="ctr"/>
        <c:lblOffset val="100"/>
        <c:noMultiLvlLbl val="0"/>
      </c:catAx>
      <c:valAx>
        <c:axId val="195393024"/>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5272064"/>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593411423"/>
          <c:h val="0.4213505724346308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Lithuania!$L$1</c:f>
          <c:strCache>
            <c:ptCount val="1"/>
            <c:pt idx="0">
              <c:v>Gross Government debt, Shares of Total, Lithuania</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Lithuania!$L$2</c:f>
              <c:strCache>
                <c:ptCount val="1"/>
                <c:pt idx="0">
                  <c:v>General Government (a)</c:v>
                </c:pt>
              </c:strCache>
            </c:strRef>
          </c:tx>
          <c:spPr>
            <a:ln>
              <a:solidFill>
                <a:srgbClr val="A5A5A5"/>
              </a:solidFill>
            </a:ln>
          </c:spPr>
          <c:marker>
            <c:symbol val="none"/>
          </c:marker>
          <c:cat>
            <c:numRef>
              <c:f>Lithuania!$A$15:$A$27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Lithuania!$L$15:$L$27</c:f>
              <c:numCache>
                <c:formatCode>0%</c:formatCode>
                <c:ptCount val="13"/>
                <c:pt idx="0">
                  <c:v>1.9533369506239826E-2</c:v>
                </c:pt>
                <c:pt idx="1">
                  <c:v>4.036603095869324E-2</c:v>
                </c:pt>
                <c:pt idx="2">
                  <c:v>3.2634032634032632E-2</c:v>
                </c:pt>
                <c:pt idx="3">
                  <c:v>2.973887814313346E-2</c:v>
                </c:pt>
                <c:pt idx="4">
                  <c:v>1.8650088809946716E-2</c:v>
                </c:pt>
                <c:pt idx="5">
                  <c:v>1.2716591061203241E-2</c:v>
                </c:pt>
                <c:pt idx="6">
                  <c:v>1.1578668783908959E-2</c:v>
                </c:pt>
                <c:pt idx="7">
                  <c:v>6.6627007733491977E-3</c:v>
                </c:pt>
                <c:pt idx="8">
                  <c:v>4.6972561150254912E-3</c:v>
                </c:pt>
                <c:pt idx="9">
                  <c:v>0.10047671433810047</c:v>
                </c:pt>
                <c:pt idx="10">
                  <c:v>0.11559646502974369</c:v>
                </c:pt>
                <c:pt idx="11">
                  <c:v>0.13107486052480855</c:v>
                </c:pt>
                <c:pt idx="12">
                  <c:v>0.15533089921655688</c:v>
                </c:pt>
              </c:numCache>
            </c:numRef>
          </c:val>
          <c:smooth val="0"/>
        </c:ser>
        <c:ser>
          <c:idx val="1"/>
          <c:order val="1"/>
          <c:tx>
            <c:strRef>
              <c:f>Lithuania!$M$2</c:f>
              <c:strCache>
                <c:ptCount val="1"/>
                <c:pt idx="0">
                  <c:v>Total economy (b)</c:v>
                </c:pt>
              </c:strCache>
            </c:strRef>
          </c:tx>
          <c:spPr>
            <a:ln w="38100">
              <a:solidFill>
                <a:srgbClr val="4472C4"/>
              </a:solidFill>
              <a:prstDash val="solid"/>
            </a:ln>
          </c:spPr>
          <c:marker>
            <c:symbol val="none"/>
          </c:marker>
          <c:cat>
            <c:numRef>
              <c:f>Lithuania!$A$15:$A$27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Lithuania!$M$15:$M$27</c:f>
              <c:numCache>
                <c:formatCode>0%</c:formatCode>
                <c:ptCount val="13"/>
                <c:pt idx="0">
                  <c:v>0.31470428648941939</c:v>
                </c:pt>
                <c:pt idx="1">
                  <c:v>0.33148037287265886</c:v>
                </c:pt>
                <c:pt idx="2">
                  <c:v>0.38020313020313018</c:v>
                </c:pt>
                <c:pt idx="3">
                  <c:v>0.38418762088974856</c:v>
                </c:pt>
                <c:pt idx="4">
                  <c:v>0.38422412401098016</c:v>
                </c:pt>
                <c:pt idx="5">
                  <c:v>0.39153714583178401</c:v>
                </c:pt>
                <c:pt idx="6">
                  <c:v>0.31229323805743014</c:v>
                </c:pt>
                <c:pt idx="7">
                  <c:v>0.32546103509815588</c:v>
                </c:pt>
                <c:pt idx="8">
                  <c:v>0.35596035974107809</c:v>
                </c:pt>
                <c:pt idx="9">
                  <c:v>0.26852685268526849</c:v>
                </c:pt>
                <c:pt idx="10">
                  <c:v>0.23674998163969743</c:v>
                </c:pt>
                <c:pt idx="11">
                  <c:v>0.22977874885980359</c:v>
                </c:pt>
                <c:pt idx="12">
                  <c:v>0.2082821129112159</c:v>
                </c:pt>
              </c:numCache>
            </c:numRef>
          </c:val>
          <c:smooth val="0"/>
        </c:ser>
        <c:ser>
          <c:idx val="0"/>
          <c:order val="2"/>
          <c:tx>
            <c:strRef>
              <c:f>Lithuania!$S$2</c:f>
              <c:strCache>
                <c:ptCount val="1"/>
                <c:pt idx="0">
                  <c:v>Rest of the world (c)</c:v>
                </c:pt>
              </c:strCache>
            </c:strRef>
          </c:tx>
          <c:spPr>
            <a:ln w="38100">
              <a:solidFill>
                <a:srgbClr val="ED7D31"/>
              </a:solidFill>
              <a:prstDash val="solid"/>
            </a:ln>
          </c:spPr>
          <c:marker>
            <c:symbol val="none"/>
          </c:marker>
          <c:cat>
            <c:numRef>
              <c:f>Lithuania!$A$15:$A$27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Lithuania!$S$15:$S$27</c:f>
              <c:numCache>
                <c:formatCode>0%</c:formatCode>
                <c:ptCount val="13"/>
                <c:pt idx="0">
                  <c:v>0.66576234400434076</c:v>
                </c:pt>
                <c:pt idx="1">
                  <c:v>0.62815359616864797</c:v>
                </c:pt>
                <c:pt idx="2">
                  <c:v>0.58716283716283713</c:v>
                </c:pt>
                <c:pt idx="3">
                  <c:v>0.58607350096711797</c:v>
                </c:pt>
                <c:pt idx="4">
                  <c:v>0.59712578717907316</c:v>
                </c:pt>
                <c:pt idx="5">
                  <c:v>0.59574626310701273</c:v>
                </c:pt>
                <c:pt idx="6">
                  <c:v>0.67612809315866074</c:v>
                </c:pt>
                <c:pt idx="7">
                  <c:v>0.66787626412849499</c:v>
                </c:pt>
                <c:pt idx="8">
                  <c:v>0.63934238414389633</c:v>
                </c:pt>
                <c:pt idx="9">
                  <c:v>0.63099643297663099</c:v>
                </c:pt>
                <c:pt idx="10">
                  <c:v>0.64765355333055885</c:v>
                </c:pt>
                <c:pt idx="11">
                  <c:v>0.6391463906153878</c:v>
                </c:pt>
                <c:pt idx="12">
                  <c:v>0.63638698787222714</c:v>
                </c:pt>
              </c:numCache>
            </c:numRef>
          </c:val>
          <c:smooth val="0"/>
        </c:ser>
        <c:dLbls>
          <c:showLegendKey val="0"/>
          <c:showVal val="0"/>
          <c:showCatName val="0"/>
          <c:showSerName val="0"/>
          <c:showPercent val="0"/>
          <c:showBubbleSize val="0"/>
        </c:dLbls>
        <c:marker val="1"/>
        <c:smooth val="0"/>
        <c:axId val="195427328"/>
        <c:axId val="195429504"/>
      </c:lineChart>
      <c:catAx>
        <c:axId val="195427328"/>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5429504"/>
        <c:crosses val="autoZero"/>
        <c:auto val="1"/>
        <c:lblAlgn val="ctr"/>
        <c:lblOffset val="100"/>
        <c:noMultiLvlLbl val="0"/>
      </c:catAx>
      <c:valAx>
        <c:axId val="195429504"/>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5427328"/>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Poland!$L$1</c:f>
          <c:strCache>
            <c:ptCount val="1"/>
            <c:pt idx="0">
              <c:v>Gross Government debt, Shares of Total, Poland</c:v>
            </c:pt>
          </c:strCache>
        </c:strRef>
      </c:tx>
      <c:layout>
        <c:manualLayout>
          <c:xMode val="edge"/>
          <c:yMode val="edge"/>
          <c:x val="0.28391334666322326"/>
          <c:y val="1.9116276129340422E-2"/>
        </c:manualLayout>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Poland!$N$3</c:f>
              <c:strCache>
                <c:ptCount val="1"/>
                <c:pt idx="0">
                  <c:v>Central Bank (b.1)</c:v>
                </c:pt>
              </c:strCache>
            </c:strRef>
          </c:tx>
          <c:spPr>
            <a:ln w="38100">
              <a:solidFill>
                <a:srgbClr val="800000"/>
              </a:solidFill>
              <a:prstDash val="solid"/>
            </a:ln>
          </c:spPr>
          <c:marker>
            <c:symbol val="none"/>
          </c:marker>
          <c:cat>
            <c:numRef>
              <c:f>Poland!$A$15:$A$27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Poland!$N$15:$N$27</c:f>
              <c:numCache>
                <c:formatCode>0.00%</c:formatCode>
                <c:ptCount val="13"/>
                <c:pt idx="0">
                  <c:v>5.9424662190872772E-2</c:v>
                </c:pt>
                <c:pt idx="1">
                  <c:v>6.0769828284330737E-2</c:v>
                </c:pt>
                <c:pt idx="2">
                  <c:v>1.9313023245203821E-2</c:v>
                </c:pt>
                <c:pt idx="3">
                  <c:v>1.5881551139845186E-3</c:v>
                </c:pt>
                <c:pt idx="4">
                  <c:v>6.3155621085055828E-4</c:v>
                </c:pt>
                <c:pt idx="5">
                  <c:v>1.0475547080101593E-4</c:v>
                </c:pt>
                <c:pt idx="6">
                  <c:v>0</c:v>
                </c:pt>
                <c:pt idx="7">
                  <c:v>0</c:v>
                </c:pt>
                <c:pt idx="8">
                  <c:v>0</c:v>
                </c:pt>
                <c:pt idx="9">
                  <c:v>0</c:v>
                </c:pt>
                <c:pt idx="10">
                  <c:v>0</c:v>
                </c:pt>
                <c:pt idx="11">
                  <c:v>0</c:v>
                </c:pt>
                <c:pt idx="12">
                  <c:v>0</c:v>
                </c:pt>
              </c:numCache>
            </c:numRef>
          </c:val>
          <c:smooth val="0"/>
        </c:ser>
        <c:ser>
          <c:idx val="2"/>
          <c:order val="1"/>
          <c:tx>
            <c:strRef>
              <c:f>Poland!$P$4</c:f>
              <c:strCache>
                <c:ptCount val="1"/>
                <c:pt idx="0">
                  <c:v>Resident Banks (b.2.1)</c:v>
                </c:pt>
              </c:strCache>
            </c:strRef>
          </c:tx>
          <c:marker>
            <c:symbol val="none"/>
          </c:marker>
          <c:cat>
            <c:numRef>
              <c:f>Poland!$A$15:$A$27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Poland!$P$15:$P$27</c:f>
              <c:numCache>
                <c:formatCode>0%</c:formatCode>
                <c:ptCount val="13"/>
                <c:pt idx="0">
                  <c:v>0.18478584176085661</c:v>
                </c:pt>
                <c:pt idx="1">
                  <c:v>0.2360156676087064</c:v>
                </c:pt>
                <c:pt idx="2">
                  <c:v>0.24932420101740538</c:v>
                </c:pt>
                <c:pt idx="3">
                  <c:v>0.26540197831605539</c:v>
                </c:pt>
                <c:pt idx="4">
                  <c:v>0.24957974512363476</c:v>
                </c:pt>
                <c:pt idx="5">
                  <c:v>0.21081931605366902</c:v>
                </c:pt>
                <c:pt idx="6">
                  <c:v>0.21266734016339783</c:v>
                </c:pt>
                <c:pt idx="7">
                  <c:v>0.21394944471450472</c:v>
                </c:pt>
                <c:pt idx="8">
                  <c:v>0.27856168401072939</c:v>
                </c:pt>
                <c:pt idx="9">
                  <c:v>0.28246967016483165</c:v>
                </c:pt>
                <c:pt idx="10">
                  <c:v>0.24375434855515346</c:v>
                </c:pt>
                <c:pt idx="11">
                  <c:v>0.21582809200948008</c:v>
                </c:pt>
                <c:pt idx="12">
                  <c:v>0.18973621010475622</c:v>
                </c:pt>
              </c:numCache>
            </c:numRef>
          </c:val>
          <c:smooth val="0"/>
        </c:ser>
        <c:ser>
          <c:idx val="0"/>
          <c:order val="2"/>
          <c:tx>
            <c:strRef>
              <c:f>Poland!$Q$4</c:f>
              <c:strCache>
                <c:ptCount val="1"/>
                <c:pt idx="0">
                  <c:v>Other financial institutions (b.2.2)</c:v>
                </c:pt>
              </c:strCache>
            </c:strRef>
          </c:tx>
          <c:marker>
            <c:symbol val="none"/>
          </c:marker>
          <c:cat>
            <c:numRef>
              <c:f>Poland!$A$15:$A$27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Poland!$Q$15:$Q$27</c:f>
              <c:numCache>
                <c:formatCode>0%</c:formatCode>
                <c:ptCount val="13"/>
                <c:pt idx="0">
                  <c:v>0.15216636922466784</c:v>
                </c:pt>
                <c:pt idx="1">
                  <c:v>0.20267407076867136</c:v>
                </c:pt>
                <c:pt idx="2">
                  <c:v>0.23077252092980813</c:v>
                </c:pt>
                <c:pt idx="3">
                  <c:v>0.24081183488188876</c:v>
                </c:pt>
                <c:pt idx="4">
                  <c:v>0.26265225435045969</c:v>
                </c:pt>
                <c:pt idx="5">
                  <c:v>0.29654135917016566</c:v>
                </c:pt>
                <c:pt idx="6">
                  <c:v>0.32895886133457869</c:v>
                </c:pt>
                <c:pt idx="7">
                  <c:v>0.35747859252888603</c:v>
                </c:pt>
                <c:pt idx="8">
                  <c:v>0.31979365068903931</c:v>
                </c:pt>
                <c:pt idx="9">
                  <c:v>0.28420300807841387</c:v>
                </c:pt>
                <c:pt idx="10">
                  <c:v>0.26984192532748685</c:v>
                </c:pt>
                <c:pt idx="11">
                  <c:v>0.23913256740517122</c:v>
                </c:pt>
                <c:pt idx="12">
                  <c:v>0.23194989043630176</c:v>
                </c:pt>
              </c:numCache>
            </c:numRef>
          </c:val>
          <c:smooth val="0"/>
        </c:ser>
        <c:dLbls>
          <c:showLegendKey val="0"/>
          <c:showVal val="0"/>
          <c:showCatName val="0"/>
          <c:showSerName val="0"/>
          <c:showPercent val="0"/>
          <c:showBubbleSize val="0"/>
        </c:dLbls>
        <c:marker val="1"/>
        <c:smooth val="0"/>
        <c:axId val="195587072"/>
        <c:axId val="195593344"/>
      </c:lineChart>
      <c:catAx>
        <c:axId val="195587072"/>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5593344"/>
        <c:crosses val="autoZero"/>
        <c:auto val="1"/>
        <c:lblAlgn val="ctr"/>
        <c:lblOffset val="100"/>
        <c:noMultiLvlLbl val="0"/>
      </c:catAx>
      <c:valAx>
        <c:axId val="195593344"/>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5587072"/>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593411423"/>
          <c:h val="0.4213505724346308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'EA17'!$L$1:$S$1</c:f>
          <c:strCache>
            <c:ptCount val="1"/>
            <c:pt idx="0">
              <c:v>Gross Government debt, Shares of Total, EA17</c:v>
            </c:pt>
          </c:strCache>
        </c:strRef>
      </c:tx>
      <c:layout/>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2"/>
          <c:order val="0"/>
          <c:tx>
            <c:strRef>
              <c:f>'EA17'!$L$2:$L$4</c:f>
              <c:strCache>
                <c:ptCount val="1"/>
                <c:pt idx="0">
                  <c:v>General Government (a)</c:v>
                </c:pt>
              </c:strCache>
            </c:strRef>
          </c:tx>
          <c:spPr>
            <a:ln>
              <a:solidFill>
                <a:srgbClr val="A5A5A5"/>
              </a:solidFill>
            </a:ln>
          </c:spPr>
          <c:marker>
            <c:symbol val="none"/>
          </c:marker>
          <c:cat>
            <c:numRef>
              <c:f>'EA17'!$A$10:$A$27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'EA17'!$L$10:$L$27</c:f>
              <c:numCache>
                <c:formatCode>0%</c:formatCode>
                <c:ptCount val="18"/>
                <c:pt idx="0">
                  <c:v>3.4470943800666828E-2</c:v>
                </c:pt>
                <c:pt idx="1">
                  <c:v>3.4899620005027485E-2</c:v>
                </c:pt>
                <c:pt idx="2">
                  <c:v>3.5054411447950524E-2</c:v>
                </c:pt>
                <c:pt idx="3">
                  <c:v>3.5872326728372671E-2</c:v>
                </c:pt>
                <c:pt idx="4">
                  <c:v>3.5387854944633472E-2</c:v>
                </c:pt>
                <c:pt idx="5">
                  <c:v>3.5296556307295987E-2</c:v>
                </c:pt>
                <c:pt idx="6">
                  <c:v>3.5151488902787666E-2</c:v>
                </c:pt>
                <c:pt idx="7">
                  <c:v>3.8630180067142202E-2</c:v>
                </c:pt>
                <c:pt idx="8">
                  <c:v>3.4044383076169832E-2</c:v>
                </c:pt>
                <c:pt idx="9">
                  <c:v>3.4503188295106908E-2</c:v>
                </c:pt>
                <c:pt idx="10">
                  <c:v>3.3707245140550707E-2</c:v>
                </c:pt>
                <c:pt idx="11">
                  <c:v>3.3754322125124289E-2</c:v>
                </c:pt>
                <c:pt idx="12">
                  <c:v>3.5718615902813208E-2</c:v>
                </c:pt>
                <c:pt idx="13">
                  <c:v>3.6966813283884459E-2</c:v>
                </c:pt>
                <c:pt idx="14">
                  <c:v>3.4849658302097214E-2</c:v>
                </c:pt>
                <c:pt idx="15">
                  <c:v>3.672423798261381E-2</c:v>
                </c:pt>
                <c:pt idx="16">
                  <c:v>4.1859820755622168E-2</c:v>
                </c:pt>
                <c:pt idx="17">
                  <c:v>5.7963898992360131E-2</c:v>
                </c:pt>
              </c:numCache>
            </c:numRef>
          </c:val>
          <c:smooth val="0"/>
        </c:ser>
        <c:ser>
          <c:idx val="1"/>
          <c:order val="1"/>
          <c:tx>
            <c:strRef>
              <c:f>'EA17'!$M$2:$M$4</c:f>
              <c:strCache>
                <c:ptCount val="1"/>
                <c:pt idx="0">
                  <c:v>Total economy (b)</c:v>
                </c:pt>
              </c:strCache>
            </c:strRef>
          </c:tx>
          <c:spPr>
            <a:ln w="38100">
              <a:solidFill>
                <a:srgbClr val="4472C4"/>
              </a:solidFill>
              <a:prstDash val="solid"/>
            </a:ln>
          </c:spPr>
          <c:marker>
            <c:symbol val="none"/>
          </c:marker>
          <c:cat>
            <c:numRef>
              <c:f>'EA17'!$A$10:$A$27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'EA17'!$M$10:$M$27</c:f>
              <c:numCache>
                <c:formatCode>0%</c:formatCode>
                <c:ptCount val="18"/>
                <c:pt idx="0">
                  <c:v>0.75602627252544508</c:v>
                </c:pt>
                <c:pt idx="1">
                  <c:v>0.75437483709425546</c:v>
                </c:pt>
                <c:pt idx="2">
                  <c:v>0.729228737640231</c:v>
                </c:pt>
                <c:pt idx="3">
                  <c:v>0.69850064819108892</c:v>
                </c:pt>
                <c:pt idx="4">
                  <c:v>0.66068823347080285</c:v>
                </c:pt>
                <c:pt idx="5">
                  <c:v>0.6179459884681141</c:v>
                </c:pt>
                <c:pt idx="6">
                  <c:v>0.60340852252273536</c:v>
                </c:pt>
                <c:pt idx="7">
                  <c:v>0.57736863037632002</c:v>
                </c:pt>
                <c:pt idx="8">
                  <c:v>0.56052365731176701</c:v>
                </c:pt>
                <c:pt idx="9">
                  <c:v>0.53703593458950316</c:v>
                </c:pt>
                <c:pt idx="10">
                  <c:v>0.50721812251165044</c:v>
                </c:pt>
                <c:pt idx="11">
                  <c:v>0.4914609099616753</c:v>
                </c:pt>
                <c:pt idx="12">
                  <c:v>0.47536851770785327</c:v>
                </c:pt>
                <c:pt idx="13">
                  <c:v>0.45586338326172809</c:v>
                </c:pt>
                <c:pt idx="14">
                  <c:v>0.45113284201472498</c:v>
                </c:pt>
                <c:pt idx="15">
                  <c:v>0.45705793903649888</c:v>
                </c:pt>
                <c:pt idx="16">
                  <c:v>0.46880371885844518</c:v>
                </c:pt>
                <c:pt idx="17">
                  <c:v>0.47383291783595571</c:v>
                </c:pt>
              </c:numCache>
            </c:numRef>
          </c:val>
          <c:smooth val="0"/>
        </c:ser>
        <c:ser>
          <c:idx val="0"/>
          <c:order val="2"/>
          <c:tx>
            <c:strRef>
              <c:f>'EA17'!$S$2:$S$4</c:f>
              <c:strCache>
                <c:ptCount val="1"/>
                <c:pt idx="0">
                  <c:v>Rest of the world (c)</c:v>
                </c:pt>
              </c:strCache>
            </c:strRef>
          </c:tx>
          <c:spPr>
            <a:ln w="38100">
              <a:solidFill>
                <a:srgbClr val="ED7D31"/>
              </a:solidFill>
              <a:prstDash val="solid"/>
            </a:ln>
          </c:spPr>
          <c:marker>
            <c:symbol val="none"/>
          </c:marker>
          <c:cat>
            <c:numRef>
              <c:f>'EA17'!$A$10:$A$27</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'EA17'!$S$10:$S$27</c:f>
              <c:numCache>
                <c:formatCode>0%</c:formatCode>
                <c:ptCount val="18"/>
                <c:pt idx="0">
                  <c:v>0.20950278367388814</c:v>
                </c:pt>
                <c:pt idx="1">
                  <c:v>0.21072554290071707</c:v>
                </c:pt>
                <c:pt idx="2">
                  <c:v>0.23571685091181854</c:v>
                </c:pt>
                <c:pt idx="3">
                  <c:v>0.26562702508053837</c:v>
                </c:pt>
                <c:pt idx="4">
                  <c:v>0.30392391158456356</c:v>
                </c:pt>
                <c:pt idx="5">
                  <c:v>0.34675745522458995</c:v>
                </c:pt>
                <c:pt idx="6">
                  <c:v>0.36143998857447707</c:v>
                </c:pt>
                <c:pt idx="7">
                  <c:v>0.38400118955653789</c:v>
                </c:pt>
                <c:pt idx="8">
                  <c:v>0.40543195961206308</c:v>
                </c:pt>
                <c:pt idx="9">
                  <c:v>0.42846087711539005</c:v>
                </c:pt>
                <c:pt idx="10">
                  <c:v>0.45907463234779883</c:v>
                </c:pt>
                <c:pt idx="11">
                  <c:v>0.47478476791320046</c:v>
                </c:pt>
                <c:pt idx="12">
                  <c:v>0.48891286638933362</c:v>
                </c:pt>
                <c:pt idx="13">
                  <c:v>0.50716980345438734</c:v>
                </c:pt>
                <c:pt idx="14">
                  <c:v>0.51401749968317778</c:v>
                </c:pt>
                <c:pt idx="15">
                  <c:v>0.50621782298088724</c:v>
                </c:pt>
                <c:pt idx="16">
                  <c:v>0.4893364603859327</c:v>
                </c:pt>
                <c:pt idx="17">
                  <c:v>0.46820318317168419</c:v>
                </c:pt>
              </c:numCache>
            </c:numRef>
          </c:val>
          <c:smooth val="0"/>
        </c:ser>
        <c:dLbls>
          <c:showLegendKey val="0"/>
          <c:showVal val="0"/>
          <c:showCatName val="0"/>
          <c:showSerName val="0"/>
          <c:showPercent val="0"/>
          <c:showBubbleSize val="0"/>
        </c:dLbls>
        <c:marker val="1"/>
        <c:smooth val="0"/>
        <c:axId val="189655296"/>
        <c:axId val="189796736"/>
      </c:lineChart>
      <c:catAx>
        <c:axId val="189655296"/>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89796736"/>
        <c:crosses val="autoZero"/>
        <c:auto val="1"/>
        <c:lblAlgn val="ctr"/>
        <c:lblOffset val="100"/>
        <c:noMultiLvlLbl val="0"/>
      </c:catAx>
      <c:valAx>
        <c:axId val="189796736"/>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89655296"/>
        <c:crosses val="autoZero"/>
        <c:crossBetween val="between"/>
      </c:valAx>
      <c:spPr>
        <a:solidFill>
          <a:srgbClr val="FFFFFF"/>
        </a:solidFill>
        <a:ln w="25400">
          <a:noFill/>
        </a:ln>
      </c:spPr>
    </c:plotArea>
    <c:legend>
      <c:legendPos val="l"/>
      <c:layout>
        <c:manualLayout>
          <c:xMode val="edge"/>
          <c:yMode val="edge"/>
          <c:x val="0.8321635104743611"/>
          <c:y val="0.13504939187962889"/>
          <c:w val="0.16783648952563884"/>
          <c:h val="0.56845228378461143"/>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Poland!$L$1</c:f>
          <c:strCache>
            <c:ptCount val="1"/>
            <c:pt idx="0">
              <c:v>Gross Government debt, Shares of Total, Poland</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2626863215068249"/>
        </c:manualLayout>
      </c:layout>
      <c:lineChart>
        <c:grouping val="standard"/>
        <c:varyColors val="0"/>
        <c:ser>
          <c:idx val="2"/>
          <c:order val="0"/>
          <c:tx>
            <c:strRef>
              <c:f>Poland!$L$2</c:f>
              <c:strCache>
                <c:ptCount val="1"/>
                <c:pt idx="0">
                  <c:v>General Government (a)</c:v>
                </c:pt>
              </c:strCache>
            </c:strRef>
          </c:tx>
          <c:spPr>
            <a:ln>
              <a:solidFill>
                <a:srgbClr val="A5A5A5"/>
              </a:solidFill>
            </a:ln>
          </c:spPr>
          <c:marker>
            <c:symbol val="none"/>
          </c:marker>
          <c:cat>
            <c:numRef>
              <c:f>Poland!$A$15:$A$27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Poland!$L$15:$L$27</c:f>
              <c:numCache>
                <c:formatCode>0%</c:formatCode>
                <c:ptCount val="13"/>
                <c:pt idx="0">
                  <c:v>3.0367411688054156E-2</c:v>
                </c:pt>
                <c:pt idx="1">
                  <c:v>3.2118597848182856E-2</c:v>
                </c:pt>
                <c:pt idx="2">
                  <c:v>2.794443050391222E-2</c:v>
                </c:pt>
                <c:pt idx="3">
                  <c:v>7.7632023209573955E-3</c:v>
                </c:pt>
                <c:pt idx="4">
                  <c:v>8.3276203713268781E-3</c:v>
                </c:pt>
                <c:pt idx="5">
                  <c:v>1.0129212666432928E-2</c:v>
                </c:pt>
                <c:pt idx="6">
                  <c:v>1.1179133846728036E-2</c:v>
                </c:pt>
                <c:pt idx="7">
                  <c:v>1.0264368245896121E-2</c:v>
                </c:pt>
                <c:pt idx="8">
                  <c:v>1.0029130116718183E-2</c:v>
                </c:pt>
                <c:pt idx="9">
                  <c:v>2.0332010786485975E-2</c:v>
                </c:pt>
                <c:pt idx="10">
                  <c:v>2.7196301913614544E-2</c:v>
                </c:pt>
                <c:pt idx="11">
                  <c:v>4.2173241267371056E-2</c:v>
                </c:pt>
                <c:pt idx="12">
                  <c:v>4.8294948480380476E-2</c:v>
                </c:pt>
              </c:numCache>
            </c:numRef>
          </c:val>
          <c:smooth val="0"/>
        </c:ser>
        <c:ser>
          <c:idx val="1"/>
          <c:order val="1"/>
          <c:tx>
            <c:strRef>
              <c:f>Poland!$M$2</c:f>
              <c:strCache>
                <c:ptCount val="1"/>
                <c:pt idx="0">
                  <c:v>Total economy (b)</c:v>
                </c:pt>
              </c:strCache>
            </c:strRef>
          </c:tx>
          <c:spPr>
            <a:ln w="38100">
              <a:solidFill>
                <a:srgbClr val="4472C4"/>
              </a:solidFill>
              <a:prstDash val="solid"/>
            </a:ln>
          </c:spPr>
          <c:marker>
            <c:symbol val="none"/>
          </c:marker>
          <c:cat>
            <c:numRef>
              <c:f>Poland!$A$15:$A$27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Poland!$M$15:$M$27</c:f>
              <c:numCache>
                <c:formatCode>0%</c:formatCode>
                <c:ptCount val="13"/>
                <c:pt idx="0">
                  <c:v>0.48546783377241437</c:v>
                </c:pt>
                <c:pt idx="1">
                  <c:v>0.58082535904936616</c:v>
                </c:pt>
                <c:pt idx="2">
                  <c:v>0.57842404817847937</c:v>
                </c:pt>
                <c:pt idx="3">
                  <c:v>0.57815348831392954</c:v>
                </c:pt>
                <c:pt idx="4">
                  <c:v>0.58769005381140649</c:v>
                </c:pt>
                <c:pt idx="5">
                  <c:v>0.57825447455511003</c:v>
                </c:pt>
                <c:pt idx="6">
                  <c:v>0.5990460316126599</c:v>
                </c:pt>
                <c:pt idx="7">
                  <c:v>0.62299667202632458</c:v>
                </c:pt>
                <c:pt idx="8">
                  <c:v>0.65214224987313241</c:v>
                </c:pt>
                <c:pt idx="9">
                  <c:v>0.61190263536066603</c:v>
                </c:pt>
                <c:pt idx="10">
                  <c:v>0.55564398660519865</c:v>
                </c:pt>
                <c:pt idx="11">
                  <c:v>0.49455875893774848</c:v>
                </c:pt>
                <c:pt idx="12">
                  <c:v>0.45599853199667767</c:v>
                </c:pt>
              </c:numCache>
            </c:numRef>
          </c:val>
          <c:smooth val="0"/>
        </c:ser>
        <c:ser>
          <c:idx val="0"/>
          <c:order val="2"/>
          <c:tx>
            <c:strRef>
              <c:f>Poland!$S$2</c:f>
              <c:strCache>
                <c:ptCount val="1"/>
                <c:pt idx="0">
                  <c:v>Rest of the world (c)</c:v>
                </c:pt>
              </c:strCache>
            </c:strRef>
          </c:tx>
          <c:spPr>
            <a:ln w="38100">
              <a:solidFill>
                <a:srgbClr val="ED7D31"/>
              </a:solidFill>
              <a:prstDash val="solid"/>
            </a:ln>
          </c:spPr>
          <c:marker>
            <c:symbol val="none"/>
          </c:marker>
          <c:cat>
            <c:numRef>
              <c:f>Poland!$A$15:$A$27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Poland!$S$15:$S$27</c:f>
              <c:numCache>
                <c:formatCode>0%</c:formatCode>
                <c:ptCount val="13"/>
                <c:pt idx="0">
                  <c:v>0.48416475453953139</c:v>
                </c:pt>
                <c:pt idx="1">
                  <c:v>0.38705604310245095</c:v>
                </c:pt>
                <c:pt idx="2">
                  <c:v>0.39363152131760842</c:v>
                </c:pt>
                <c:pt idx="3">
                  <c:v>0.41408330936511312</c:v>
                </c:pt>
                <c:pt idx="4">
                  <c:v>0.40398232581726656</c:v>
                </c:pt>
                <c:pt idx="5">
                  <c:v>0.41161631277845717</c:v>
                </c:pt>
                <c:pt idx="6">
                  <c:v>0.38977483454061207</c:v>
                </c:pt>
                <c:pt idx="7">
                  <c:v>0.3667389597277792</c:v>
                </c:pt>
                <c:pt idx="8">
                  <c:v>0.33782862001014941</c:v>
                </c:pt>
                <c:pt idx="9">
                  <c:v>0.36776535385284803</c:v>
                </c:pt>
                <c:pt idx="10">
                  <c:v>0.41715971148118675</c:v>
                </c:pt>
                <c:pt idx="11">
                  <c:v>0.46326799979488048</c:v>
                </c:pt>
                <c:pt idx="12">
                  <c:v>0.49570651952294187</c:v>
                </c:pt>
              </c:numCache>
            </c:numRef>
          </c:val>
          <c:smooth val="0"/>
        </c:ser>
        <c:dLbls>
          <c:showLegendKey val="0"/>
          <c:showVal val="0"/>
          <c:showCatName val="0"/>
          <c:showSerName val="0"/>
          <c:showPercent val="0"/>
          <c:showBubbleSize val="0"/>
        </c:dLbls>
        <c:marker val="1"/>
        <c:smooth val="0"/>
        <c:axId val="195717760"/>
        <c:axId val="195732224"/>
      </c:lineChart>
      <c:catAx>
        <c:axId val="195717760"/>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5732224"/>
        <c:crosses val="autoZero"/>
        <c:auto val="1"/>
        <c:lblAlgn val="ctr"/>
        <c:lblOffset val="100"/>
        <c:noMultiLvlLbl val="0"/>
      </c:catAx>
      <c:valAx>
        <c:axId val="195732224"/>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5717760"/>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47987146436696032"/>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'United Kingdom'!$M$1:$T$1</c:f>
          <c:strCache>
            <c:ptCount val="1"/>
            <c:pt idx="0">
              <c:v>Gross Government debt, Shares of Total, the United Kingdom</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'United Kingdom'!$O$3</c:f>
              <c:strCache>
                <c:ptCount val="1"/>
                <c:pt idx="0">
                  <c:v>Central Bank (b.1)</c:v>
                </c:pt>
              </c:strCache>
            </c:strRef>
          </c:tx>
          <c:spPr>
            <a:ln w="38100">
              <a:solidFill>
                <a:srgbClr val="800000"/>
              </a:solidFill>
              <a:prstDash val="solid"/>
            </a:ln>
          </c:spPr>
          <c:marker>
            <c:symbol val="none"/>
          </c:marker>
          <c:cat>
            <c:numRef>
              <c:f>'United Kingdom'!$A$5:$A$18</c:f>
              <c:numCache>
                <c:formatCode>General</c:formatCode>
                <c:ptCount val="1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numCache>
            </c:numRef>
          </c:cat>
          <c:val>
            <c:numRef>
              <c:f>'United Kingdom'!$O$5:$O$18</c:f>
              <c:numCache>
                <c:formatCode>0%</c:formatCode>
                <c:ptCount val="14"/>
                <c:pt idx="0">
                  <c:v>4.3864770750431901E-3</c:v>
                </c:pt>
                <c:pt idx="1">
                  <c:v>4.9514424493540344E-3</c:v>
                </c:pt>
                <c:pt idx="2">
                  <c:v>6.3991001993271464E-3</c:v>
                </c:pt>
                <c:pt idx="3">
                  <c:v>5.251638324746657E-3</c:v>
                </c:pt>
                <c:pt idx="4">
                  <c:v>5.3607393378016163E-3</c:v>
                </c:pt>
                <c:pt idx="5">
                  <c:v>4.8534056964503105E-3</c:v>
                </c:pt>
                <c:pt idx="6">
                  <c:v>5.0328490640315117E-3</c:v>
                </c:pt>
                <c:pt idx="7">
                  <c:v>5.1788326020475997E-3</c:v>
                </c:pt>
                <c:pt idx="8">
                  <c:v>4.9164826959288361E-3</c:v>
                </c:pt>
                <c:pt idx="9">
                  <c:v>1.1510000080874088E-2</c:v>
                </c:pt>
                <c:pt idx="10">
                  <c:v>0.23853127048938849</c:v>
                </c:pt>
                <c:pt idx="11">
                  <c:v>0.20932242434827647</c:v>
                </c:pt>
                <c:pt idx="12">
                  <c:v>0.22696559704339073</c:v>
                </c:pt>
                <c:pt idx="13">
                  <c:v>0.29425547690276027</c:v>
                </c:pt>
              </c:numCache>
            </c:numRef>
          </c:val>
          <c:smooth val="0"/>
        </c:ser>
        <c:ser>
          <c:idx val="2"/>
          <c:order val="1"/>
          <c:tx>
            <c:strRef>
              <c:f>'United Kingdom'!$Q$4</c:f>
              <c:strCache>
                <c:ptCount val="1"/>
                <c:pt idx="0">
                  <c:v>Resident Banks (b.2.1)</c:v>
                </c:pt>
              </c:strCache>
            </c:strRef>
          </c:tx>
          <c:marker>
            <c:symbol val="none"/>
          </c:marker>
          <c:cat>
            <c:numRef>
              <c:f>'United Kingdom'!$A$5:$A$18</c:f>
              <c:numCache>
                <c:formatCode>General</c:formatCode>
                <c:ptCount val="1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numCache>
            </c:numRef>
          </c:cat>
          <c:val>
            <c:numRef>
              <c:f>'United Kingdom'!$Q$5:$Q$18</c:f>
              <c:numCache>
                <c:formatCode>0%</c:formatCode>
                <c:ptCount val="14"/>
                <c:pt idx="0">
                  <c:v>4.3023405523068665E-2</c:v>
                </c:pt>
                <c:pt idx="1">
                  <c:v>2.1263863279434501E-2</c:v>
                </c:pt>
                <c:pt idx="2">
                  <c:v>5.8500354396344894E-3</c:v>
                </c:pt>
                <c:pt idx="3">
                  <c:v>-8.5748904837356695E-3</c:v>
                </c:pt>
                <c:pt idx="4">
                  <c:v>-2.43844604592947E-2</c:v>
                </c:pt>
                <c:pt idx="5">
                  <c:v>-8.5537923600422609E-3</c:v>
                </c:pt>
                <c:pt idx="6">
                  <c:v>-1.1522513454326009E-2</c:v>
                </c:pt>
                <c:pt idx="7">
                  <c:v>-2.2211142135354339E-2</c:v>
                </c:pt>
                <c:pt idx="8">
                  <c:v>-1.6106908642295956E-2</c:v>
                </c:pt>
                <c:pt idx="9">
                  <c:v>3.0010756253588788E-2</c:v>
                </c:pt>
                <c:pt idx="10">
                  <c:v>4.8283185130674505E-2</c:v>
                </c:pt>
                <c:pt idx="11">
                  <c:v>8.2162685208327688E-2</c:v>
                </c:pt>
                <c:pt idx="12">
                  <c:v>9.006776097109101E-2</c:v>
                </c:pt>
                <c:pt idx="13">
                  <c:v>6.9717772129859482E-2</c:v>
                </c:pt>
              </c:numCache>
            </c:numRef>
          </c:val>
          <c:smooth val="0"/>
        </c:ser>
        <c:ser>
          <c:idx val="0"/>
          <c:order val="2"/>
          <c:tx>
            <c:strRef>
              <c:f>'United Kingdom'!$R$4</c:f>
              <c:strCache>
                <c:ptCount val="1"/>
                <c:pt idx="0">
                  <c:v>Other financial institutions (b.2.2)</c:v>
                </c:pt>
              </c:strCache>
            </c:strRef>
          </c:tx>
          <c:spPr>
            <a:ln w="38100">
              <a:solidFill>
                <a:srgbClr val="4472C4"/>
              </a:solidFill>
              <a:prstDash val="solid"/>
            </a:ln>
          </c:spPr>
          <c:marker>
            <c:symbol val="none"/>
          </c:marker>
          <c:cat>
            <c:numRef>
              <c:f>'United Kingdom'!$A$5:$A$18</c:f>
              <c:numCache>
                <c:formatCode>General</c:formatCode>
                <c:ptCount val="1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numCache>
            </c:numRef>
          </c:cat>
          <c:val>
            <c:numRef>
              <c:f>'United Kingdom'!$R$5:$R$18</c:f>
              <c:numCache>
                <c:formatCode>0%</c:formatCode>
                <c:ptCount val="14"/>
                <c:pt idx="0">
                  <c:v>0.63991664196466258</c:v>
                </c:pt>
                <c:pt idx="1">
                  <c:v>0.67721151772343002</c:v>
                </c:pt>
                <c:pt idx="2">
                  <c:v>0.64581662568092357</c:v>
                </c:pt>
                <c:pt idx="3">
                  <c:v>0.68002288351583362</c:v>
                </c:pt>
                <c:pt idx="4">
                  <c:v>0.70511431341415476</c:v>
                </c:pt>
                <c:pt idx="5">
                  <c:v>0.68568701164281087</c:v>
                </c:pt>
                <c:pt idx="6">
                  <c:v>0.65035017785876426</c:v>
                </c:pt>
                <c:pt idx="7">
                  <c:v>0.67492354740061156</c:v>
                </c:pt>
                <c:pt idx="8">
                  <c:v>0.6587396922277774</c:v>
                </c:pt>
                <c:pt idx="9">
                  <c:v>0.60781890674409011</c:v>
                </c:pt>
                <c:pt idx="10">
                  <c:v>0.41603597482163662</c:v>
                </c:pt>
                <c:pt idx="11">
                  <c:v>0.37843477946645548</c:v>
                </c:pt>
                <c:pt idx="12">
                  <c:v>0.35449501408748668</c:v>
                </c:pt>
                <c:pt idx="13">
                  <c:v>0.31373956538899928</c:v>
                </c:pt>
              </c:numCache>
            </c:numRef>
          </c:val>
          <c:smooth val="0"/>
        </c:ser>
        <c:dLbls>
          <c:showLegendKey val="0"/>
          <c:showVal val="0"/>
          <c:showCatName val="0"/>
          <c:showSerName val="0"/>
          <c:showPercent val="0"/>
          <c:showBubbleSize val="0"/>
        </c:dLbls>
        <c:marker val="1"/>
        <c:smooth val="0"/>
        <c:axId val="189867904"/>
        <c:axId val="189874176"/>
      </c:lineChart>
      <c:catAx>
        <c:axId val="189867904"/>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89874176"/>
        <c:crosses val="autoZero"/>
        <c:auto val="1"/>
        <c:lblAlgn val="ctr"/>
        <c:lblOffset val="100"/>
        <c:noMultiLvlLbl val="0"/>
      </c:catAx>
      <c:valAx>
        <c:axId val="189874176"/>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89867904"/>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30455889765561511"/>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'United Kingdom'!$M$1:$T$1</c:f>
          <c:strCache>
            <c:ptCount val="1"/>
            <c:pt idx="0">
              <c:v>Gross Government debt, Shares of Total, the United Kingdom</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2"/>
          <c:order val="0"/>
          <c:tx>
            <c:strRef>
              <c:f>'United Kingdom'!$M$2</c:f>
              <c:strCache>
                <c:ptCount val="1"/>
                <c:pt idx="0">
                  <c:v>General Government (a)</c:v>
                </c:pt>
              </c:strCache>
            </c:strRef>
          </c:tx>
          <c:spPr>
            <a:ln>
              <a:solidFill>
                <a:srgbClr val="A5A5A5"/>
              </a:solidFill>
            </a:ln>
          </c:spPr>
          <c:marker>
            <c:symbol val="none"/>
          </c:marker>
          <c:cat>
            <c:numRef>
              <c:f>'United Kingdom'!$A$5:$A$18</c:f>
              <c:numCache>
                <c:formatCode>General</c:formatCode>
                <c:ptCount val="1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numCache>
            </c:numRef>
          </c:cat>
          <c:val>
            <c:numRef>
              <c:f>'United Kingdom'!$M$5:$M$18</c:f>
              <c:numCache>
                <c:formatCode>0%</c:formatCode>
                <c:ptCount val="14"/>
                <c:pt idx="0">
                  <c:v>1.3165419589737139E-2</c:v>
                </c:pt>
                <c:pt idx="1">
                  <c:v>1.2187231353870174E-2</c:v>
                </c:pt>
                <c:pt idx="2">
                  <c:v>1.2615178812090073E-2</c:v>
                </c:pt>
                <c:pt idx="3">
                  <c:v>1.1554247109831235E-2</c:v>
                </c:pt>
                <c:pt idx="4">
                  <c:v>1.0505368243172261E-2</c:v>
                </c:pt>
                <c:pt idx="5">
                  <c:v>9.3206840888736351E-3</c:v>
                </c:pt>
                <c:pt idx="6">
                  <c:v>6.2421472232109801E-3</c:v>
                </c:pt>
                <c:pt idx="7">
                  <c:v>1.6509329433142754E-3</c:v>
                </c:pt>
                <c:pt idx="8">
                  <c:v>1.6983475099019547E-3</c:v>
                </c:pt>
                <c:pt idx="9">
                  <c:v>2.2127150239791673E-3</c:v>
                </c:pt>
                <c:pt idx="10">
                  <c:v>1.8767182879114021E-3</c:v>
                </c:pt>
                <c:pt idx="11">
                  <c:v>1.5297472604575389E-3</c:v>
                </c:pt>
                <c:pt idx="12">
                  <c:v>1.3526551466605124E-3</c:v>
                </c:pt>
                <c:pt idx="13">
                  <c:v>6.4996145234292289E-4</c:v>
                </c:pt>
              </c:numCache>
            </c:numRef>
          </c:val>
          <c:smooth val="0"/>
        </c:ser>
        <c:ser>
          <c:idx val="1"/>
          <c:order val="1"/>
          <c:tx>
            <c:strRef>
              <c:f>'United Kingdom'!$N$2</c:f>
              <c:strCache>
                <c:ptCount val="1"/>
                <c:pt idx="0">
                  <c:v>Total economy (b)</c:v>
                </c:pt>
              </c:strCache>
            </c:strRef>
          </c:tx>
          <c:spPr>
            <a:ln w="38100">
              <a:solidFill>
                <a:srgbClr val="4472C4"/>
              </a:solidFill>
              <a:prstDash val="solid"/>
            </a:ln>
          </c:spPr>
          <c:marker>
            <c:symbol val="none"/>
          </c:marker>
          <c:cat>
            <c:numRef>
              <c:f>'United Kingdom'!$A$5:$A$18</c:f>
              <c:numCache>
                <c:formatCode>General</c:formatCode>
                <c:ptCount val="1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numCache>
            </c:numRef>
          </c:cat>
          <c:val>
            <c:numRef>
              <c:f>'United Kingdom'!$N$5:$N$18</c:f>
              <c:numCache>
                <c:formatCode>0%</c:formatCode>
                <c:ptCount val="14"/>
                <c:pt idx="0">
                  <c:v>0.8044140235522379</c:v>
                </c:pt>
                <c:pt idx="1">
                  <c:v>0.79831833218407211</c:v>
                </c:pt>
                <c:pt idx="2">
                  <c:v>0.78818079870620372</c:v>
                </c:pt>
                <c:pt idx="3">
                  <c:v>0.807219235009208</c:v>
                </c:pt>
                <c:pt idx="4">
                  <c:v>0.79105723024465502</c:v>
                </c:pt>
                <c:pt idx="5">
                  <c:v>0.76595054352780922</c:v>
                </c:pt>
                <c:pt idx="6">
                  <c:v>0.73283232715640489</c:v>
                </c:pt>
                <c:pt idx="7">
                  <c:v>0.6981784337189203</c:v>
                </c:pt>
                <c:pt idx="8">
                  <c:v>0.67331666774884746</c:v>
                </c:pt>
                <c:pt idx="9">
                  <c:v>0.66841947771514532</c:v>
                </c:pt>
                <c:pt idx="10">
                  <c:v>0.7169490101784074</c:v>
                </c:pt>
                <c:pt idx="11">
                  <c:v>0.68813331687148616</c:v>
                </c:pt>
                <c:pt idx="12">
                  <c:v>0.68721051737456684</c:v>
                </c:pt>
                <c:pt idx="13">
                  <c:v>0.69173161977623909</c:v>
                </c:pt>
              </c:numCache>
            </c:numRef>
          </c:val>
          <c:smooth val="0"/>
        </c:ser>
        <c:ser>
          <c:idx val="0"/>
          <c:order val="2"/>
          <c:tx>
            <c:strRef>
              <c:f>'United Kingdom'!$T$2</c:f>
              <c:strCache>
                <c:ptCount val="1"/>
                <c:pt idx="0">
                  <c:v>Rest of the world (c)</c:v>
                </c:pt>
              </c:strCache>
            </c:strRef>
          </c:tx>
          <c:spPr>
            <a:ln w="38100">
              <a:solidFill>
                <a:srgbClr val="ED7D31"/>
              </a:solidFill>
              <a:prstDash val="solid"/>
            </a:ln>
          </c:spPr>
          <c:marker>
            <c:symbol val="none"/>
          </c:marker>
          <c:cat>
            <c:numRef>
              <c:f>'United Kingdom'!$A$5:$A$18</c:f>
              <c:numCache>
                <c:formatCode>General</c:formatCode>
                <c:ptCount val="1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numCache>
            </c:numRef>
          </c:cat>
          <c:val>
            <c:numRef>
              <c:f>'United Kingdom'!$T$5:$T$18</c:f>
              <c:numCache>
                <c:formatCode>0%</c:formatCode>
                <c:ptCount val="14"/>
                <c:pt idx="0">
                  <c:v>0.18242055685802483</c:v>
                </c:pt>
                <c:pt idx="1">
                  <c:v>0.18949443646205766</c:v>
                </c:pt>
                <c:pt idx="2">
                  <c:v>0.19920402248170618</c:v>
                </c:pt>
                <c:pt idx="3">
                  <c:v>0.18122651788096072</c:v>
                </c:pt>
                <c:pt idx="4">
                  <c:v>0.19843740151217273</c:v>
                </c:pt>
                <c:pt idx="5">
                  <c:v>0.2247287723833172</c:v>
                </c:pt>
                <c:pt idx="6">
                  <c:v>0.26092552562038407</c:v>
                </c:pt>
                <c:pt idx="7">
                  <c:v>0.30017063333776534</c:v>
                </c:pt>
                <c:pt idx="8">
                  <c:v>0.32498498474125054</c:v>
                </c:pt>
                <c:pt idx="9">
                  <c:v>0.32936780726087556</c:v>
                </c:pt>
                <c:pt idx="10">
                  <c:v>0.2811742715336813</c:v>
                </c:pt>
                <c:pt idx="11">
                  <c:v>0.31033693586805633</c:v>
                </c:pt>
                <c:pt idx="12">
                  <c:v>0.3114368274787726</c:v>
                </c:pt>
                <c:pt idx="13">
                  <c:v>0.30761841877141788</c:v>
                </c:pt>
              </c:numCache>
            </c:numRef>
          </c:val>
          <c:smooth val="0"/>
        </c:ser>
        <c:dLbls>
          <c:showLegendKey val="0"/>
          <c:showVal val="0"/>
          <c:showCatName val="0"/>
          <c:showSerName val="0"/>
          <c:showPercent val="0"/>
          <c:showBubbleSize val="0"/>
        </c:dLbls>
        <c:marker val="1"/>
        <c:smooth val="0"/>
        <c:axId val="189920384"/>
        <c:axId val="189922304"/>
      </c:lineChart>
      <c:catAx>
        <c:axId val="189920384"/>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89922304"/>
        <c:crosses val="autoZero"/>
        <c:auto val="1"/>
        <c:lblAlgn val="ctr"/>
        <c:lblOffset val="100"/>
        <c:noMultiLvlLbl val="0"/>
      </c:catAx>
      <c:valAx>
        <c:axId val="189922304"/>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89920384"/>
        <c:crosses val="autoZero"/>
        <c:crossBetween val="between"/>
      </c:valAx>
      <c:spPr>
        <a:solidFill>
          <a:srgbClr val="FFFFFF"/>
        </a:solidFill>
        <a:ln w="25400">
          <a:noFill/>
        </a:ln>
      </c:spPr>
    </c:plotArea>
    <c:legend>
      <c:legendPos val="l"/>
      <c:layout>
        <c:manualLayout>
          <c:xMode val="edge"/>
          <c:yMode val="edge"/>
          <c:x val="0.84253165494718518"/>
          <c:y val="0.13504939187962889"/>
          <c:w val="0.15746836615680346"/>
          <c:h val="0.3078249889415806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strRef>
          <c:f>Ireland!$M$1</c:f>
          <c:strCache>
            <c:ptCount val="1"/>
            <c:pt idx="0">
              <c:v>Gross Government debt, Shares of Total, Ireland</c:v>
            </c:pt>
          </c:strCache>
        </c:strRef>
      </c:tx>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5.25967860428075E-2"/>
          <c:y val="0.10628102631882017"/>
          <c:w val="0.79036874695180304"/>
          <c:h val="0.74816502670230589"/>
        </c:manualLayout>
      </c:layout>
      <c:lineChart>
        <c:grouping val="standard"/>
        <c:varyColors val="0"/>
        <c:ser>
          <c:idx val="1"/>
          <c:order val="0"/>
          <c:tx>
            <c:strRef>
              <c:f>Ireland!$P$3</c:f>
              <c:strCache>
                <c:ptCount val="1"/>
                <c:pt idx="0">
                  <c:v>Other Institutions (b.2)</c:v>
                </c:pt>
              </c:strCache>
            </c:strRef>
          </c:tx>
          <c:spPr>
            <a:ln w="38100">
              <a:solidFill>
                <a:srgbClr val="800000"/>
              </a:solidFill>
              <a:prstDash val="solid"/>
            </a:ln>
          </c:spPr>
          <c:marker>
            <c:symbol val="none"/>
          </c:marker>
          <c:cat>
            <c:numRef>
              <c:f>Ireland!$A$5:$A$16</c:f>
              <c:numCache>
                <c:formatCode>General</c:formatCode>
                <c:ptCount val="12"/>
                <c:pt idx="0">
                  <c:v>2001</c:v>
                </c:pt>
                <c:pt idx="1">
                  <c:v>2002</c:v>
                </c:pt>
                <c:pt idx="2">
                  <c:v>2003</c:v>
                </c:pt>
                <c:pt idx="3">
                  <c:v>2004</c:v>
                </c:pt>
                <c:pt idx="4">
                  <c:v>2005</c:v>
                </c:pt>
                <c:pt idx="5">
                  <c:v>2006</c:v>
                </c:pt>
                <c:pt idx="6">
                  <c:v>2007</c:v>
                </c:pt>
                <c:pt idx="7">
                  <c:v>2008</c:v>
                </c:pt>
                <c:pt idx="8">
                  <c:v>2009</c:v>
                </c:pt>
                <c:pt idx="9">
                  <c:v>2010</c:v>
                </c:pt>
                <c:pt idx="10">
                  <c:v>2011</c:v>
                </c:pt>
                <c:pt idx="11">
                  <c:v>2012</c:v>
                </c:pt>
              </c:numCache>
            </c:numRef>
          </c:cat>
          <c:val>
            <c:numRef>
              <c:f>Ireland!$P$5:$P$16</c:f>
              <c:numCache>
                <c:formatCode>0%</c:formatCode>
                <c:ptCount val="12"/>
                <c:pt idx="0">
                  <c:v>0.2528524857375713</c:v>
                </c:pt>
                <c:pt idx="1">
                  <c:v>0.19768848273081574</c:v>
                </c:pt>
                <c:pt idx="2">
                  <c:v>0.16056594383220762</c:v>
                </c:pt>
                <c:pt idx="3">
                  <c:v>0.12574293026231606</c:v>
                </c:pt>
                <c:pt idx="4">
                  <c:v>0.11012276835616876</c:v>
                </c:pt>
                <c:pt idx="5">
                  <c:v>0.10031030170893585</c:v>
                </c:pt>
                <c:pt idx="6">
                  <c:v>2.5104783746245033E-2</c:v>
                </c:pt>
                <c:pt idx="7">
                  <c:v>9.6339670608143399E-2</c:v>
                </c:pt>
                <c:pt idx="8">
                  <c:v>0.11320839765206733</c:v>
                </c:pt>
                <c:pt idx="9">
                  <c:v>0.1462077297774324</c:v>
                </c:pt>
                <c:pt idx="10">
                  <c:v>0.19905612281113014</c:v>
                </c:pt>
                <c:pt idx="11">
                  <c:v>0.25247256094184362</c:v>
                </c:pt>
              </c:numCache>
            </c:numRef>
          </c:val>
          <c:smooth val="0"/>
        </c:ser>
        <c:ser>
          <c:idx val="0"/>
          <c:order val="1"/>
          <c:tx>
            <c:strRef>
              <c:f>Ireland!$R$4</c:f>
              <c:strCache>
                <c:ptCount val="1"/>
                <c:pt idx="0">
                  <c:v>Other financial institutions (b.2.2)</c:v>
                </c:pt>
              </c:strCache>
            </c:strRef>
          </c:tx>
          <c:marker>
            <c:symbol val="none"/>
          </c:marker>
          <c:val>
            <c:numRef>
              <c:f>Ireland!$R$5:$R$16</c:f>
              <c:numCache>
                <c:formatCode>0%</c:formatCode>
                <c:ptCount val="12"/>
                <c:pt idx="0">
                  <c:v>0.16951915240423798</c:v>
                </c:pt>
                <c:pt idx="1">
                  <c:v>0.11571025399811853</c:v>
                </c:pt>
                <c:pt idx="2">
                  <c:v>8.8410949164592967E-2</c:v>
                </c:pt>
                <c:pt idx="3">
                  <c:v>6.9289827255278311E-2</c:v>
                </c:pt>
                <c:pt idx="4">
                  <c:v>3.9091693015234262E-2</c:v>
                </c:pt>
                <c:pt idx="5">
                  <c:v>3.9052229952868001E-2</c:v>
                </c:pt>
                <c:pt idx="6">
                  <c:v>2.9942827610710942E-2</c:v>
                </c:pt>
                <c:pt idx="7">
                  <c:v>4.6211377358096391E-2</c:v>
                </c:pt>
                <c:pt idx="8">
                  <c:v>3.783783783783784E-2</c:v>
                </c:pt>
                <c:pt idx="9">
                  <c:v>2.4709996114780485E-2</c:v>
                </c:pt>
                <c:pt idx="10">
                  <c:v>2.3277620197379216E-2</c:v>
                </c:pt>
                <c:pt idx="11">
                  <c:v>8.2067980197361862E-3</c:v>
                </c:pt>
              </c:numCache>
            </c:numRef>
          </c:val>
          <c:smooth val="0"/>
        </c:ser>
        <c:dLbls>
          <c:showLegendKey val="0"/>
          <c:showVal val="0"/>
          <c:showCatName val="0"/>
          <c:showSerName val="0"/>
          <c:showPercent val="0"/>
          <c:showBubbleSize val="0"/>
        </c:dLbls>
        <c:marker val="1"/>
        <c:smooth val="0"/>
        <c:axId val="190185856"/>
        <c:axId val="190187776"/>
      </c:lineChart>
      <c:catAx>
        <c:axId val="190185856"/>
        <c:scaling>
          <c:orientation val="minMax"/>
        </c:scaling>
        <c:delete val="0"/>
        <c:axPos val="b"/>
        <c:title>
          <c:tx>
            <c:rich>
              <a:bodyPr/>
              <a:lstStyle/>
              <a:p>
                <a:pPr>
                  <a:defRPr/>
                </a:pPr>
                <a:r>
                  <a:rPr lang="en-US" b="1" i="0">
                    <a:effectLst/>
                  </a:rPr>
                  <a:t>Source: ECB</a:t>
                </a:r>
                <a:r>
                  <a:rPr lang="en-US" b="1" i="0" baseline="0">
                    <a:effectLst/>
                  </a:rPr>
                  <a:t> SWD, Bruegel Dataset of Sovereign Bond Holdings and Bruegel computations.</a:t>
                </a:r>
                <a:endParaRPr lang="en-US" b="1" i="0">
                  <a:effectLst/>
                </a:endParaRPr>
              </a:p>
            </c:rich>
          </c:tx>
          <c:layout>
            <c:manualLayout>
              <c:xMode val="edge"/>
              <c:yMode val="edge"/>
              <c:x val="8.9685827350121303E-3"/>
              <c:y val="0.92819698906918557"/>
            </c:manualLayout>
          </c:layout>
          <c:overlay val="0"/>
        </c:title>
        <c:numFmt formatCode="General" sourceLinked="1"/>
        <c:majorTickMark val="out"/>
        <c:minorTickMark val="none"/>
        <c:tickLblPos val="low"/>
        <c:spPr>
          <a:ln w="3175">
            <a:solidFill>
              <a:srgbClr val="808080"/>
            </a:solidFill>
            <a:prstDash val="solid"/>
          </a:ln>
        </c:spPr>
        <c:crossAx val="190187776"/>
        <c:crosses val="autoZero"/>
        <c:auto val="1"/>
        <c:lblAlgn val="ctr"/>
        <c:lblOffset val="100"/>
        <c:noMultiLvlLbl val="0"/>
      </c:catAx>
      <c:valAx>
        <c:axId val="190187776"/>
        <c:scaling>
          <c:orientation val="minMax"/>
        </c:scaling>
        <c:delete val="0"/>
        <c:axPos val="l"/>
        <c:majorGridlines>
          <c:spPr>
            <a:ln w="3175">
              <a:solidFill>
                <a:schemeClr val="bg1">
                  <a:lumMod val="50000"/>
                </a:schemeClr>
              </a:solidFill>
              <a:prstDash val="sysDot"/>
            </a:ln>
            <a:effectLst>
              <a:outerShdw sx="1000" sy="1000" algn="ctr" rotWithShape="0">
                <a:srgbClr val="000000"/>
              </a:outerShdw>
            </a:effectLst>
          </c:spPr>
        </c:majorGridlines>
        <c:numFmt formatCode="0%" sourceLinked="0"/>
        <c:majorTickMark val="out"/>
        <c:minorTickMark val="none"/>
        <c:tickLblPos val="nextTo"/>
        <c:spPr>
          <a:ln w="3175">
            <a:solidFill>
              <a:srgbClr val="808080"/>
            </a:solidFill>
            <a:prstDash val="solid"/>
          </a:ln>
        </c:spPr>
        <c:crossAx val="190185856"/>
        <c:crosses val="autoZero"/>
        <c:crossBetween val="between"/>
      </c:valAx>
      <c:spPr>
        <a:solidFill>
          <a:srgbClr val="FFFFFF"/>
        </a:solidFill>
        <a:ln w="25400">
          <a:noFill/>
        </a:ln>
      </c:spPr>
    </c:plotArea>
    <c:legend>
      <c:legendPos val="l"/>
      <c:layout>
        <c:manualLayout>
          <c:xMode val="edge"/>
          <c:yMode val="edge"/>
          <c:x val="0.85273948471211147"/>
          <c:y val="0.13504939187962889"/>
          <c:w val="0.14726051528788855"/>
          <c:h val="0.45554855643044617"/>
        </c:manualLayout>
      </c:layout>
      <c:overlay val="1"/>
      <c:spPr>
        <a:solidFill>
          <a:schemeClr val="bg1"/>
        </a:solidFill>
        <a:ln w="25400">
          <a:solidFill>
            <a:schemeClr val="bg1">
              <a:lumMod val="85000"/>
            </a:schemeClr>
          </a:solidFill>
        </a:ln>
      </c:spPr>
    </c:legend>
    <c:plotVisOnly val="1"/>
    <c:dispBlanksAs val="gap"/>
    <c:showDLblsOverMax val="0"/>
  </c:chart>
  <c:spPr>
    <a:solidFill>
      <a:srgbClr val="FFFFFF"/>
    </a:solidFill>
    <a:ln w="9525">
      <a:noFill/>
    </a:ln>
  </c:spPr>
  <c:printSettings>
    <c:headerFooter/>
    <c:pageMargins b="1" l="0.750000000000002" r="0.750000000000002"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30</xdr:col>
      <xdr:colOff>9525</xdr:colOff>
      <xdr:row>0</xdr:row>
      <xdr:rowOff>47625</xdr:rowOff>
    </xdr:from>
    <xdr:to>
      <xdr:col>38</xdr:col>
      <xdr:colOff>806823</xdr:colOff>
      <xdr:row>15</xdr:row>
      <xdr:rowOff>95250</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804161</xdr:colOff>
      <xdr:row>0</xdr:row>
      <xdr:rowOff>59812</xdr:rowOff>
    </xdr:from>
    <xdr:to>
      <xdr:col>29</xdr:col>
      <xdr:colOff>772784</xdr:colOff>
      <xdr:row>15</xdr:row>
      <xdr:rowOff>59531</xdr:rowOff>
    </xdr:to>
    <xdr:graphicFrame macro="">
      <xdr:nvGraphicFramePr>
        <xdr:cNvPr id="5"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0</xdr:colOff>
      <xdr:row>0</xdr:row>
      <xdr:rowOff>0</xdr:rowOff>
    </xdr:from>
    <xdr:to>
      <xdr:col>31</xdr:col>
      <xdr:colOff>123221</xdr:colOff>
      <xdr:row>21</xdr:row>
      <xdr:rowOff>176132</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1680</xdr:colOff>
      <xdr:row>22</xdr:row>
      <xdr:rowOff>107619</xdr:rowOff>
    </xdr:from>
    <xdr:to>
      <xdr:col>31</xdr:col>
      <xdr:colOff>97449</xdr:colOff>
      <xdr:row>43</xdr:row>
      <xdr:rowOff>93251</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19</xdr:col>
      <xdr:colOff>0</xdr:colOff>
      <xdr:row>0</xdr:row>
      <xdr:rowOff>0</xdr:rowOff>
    </xdr:from>
    <xdr:to>
      <xdr:col>31</xdr:col>
      <xdr:colOff>123221</xdr:colOff>
      <xdr:row>21</xdr:row>
      <xdr:rowOff>128507</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1680</xdr:colOff>
      <xdr:row>22</xdr:row>
      <xdr:rowOff>59994</xdr:rowOff>
    </xdr:from>
    <xdr:to>
      <xdr:col>31</xdr:col>
      <xdr:colOff>97449</xdr:colOff>
      <xdr:row>43</xdr:row>
      <xdr:rowOff>45626</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19</xdr:col>
      <xdr:colOff>0</xdr:colOff>
      <xdr:row>0</xdr:row>
      <xdr:rowOff>0</xdr:rowOff>
    </xdr:from>
    <xdr:to>
      <xdr:col>31</xdr:col>
      <xdr:colOff>123221</xdr:colOff>
      <xdr:row>21</xdr:row>
      <xdr:rowOff>128507</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1680</xdr:colOff>
      <xdr:row>22</xdr:row>
      <xdr:rowOff>59994</xdr:rowOff>
    </xdr:from>
    <xdr:to>
      <xdr:col>31</xdr:col>
      <xdr:colOff>97449</xdr:colOff>
      <xdr:row>43</xdr:row>
      <xdr:rowOff>45626</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0</xdr:colOff>
      <xdr:row>0</xdr:row>
      <xdr:rowOff>0</xdr:rowOff>
    </xdr:from>
    <xdr:to>
      <xdr:col>31</xdr:col>
      <xdr:colOff>123221</xdr:colOff>
      <xdr:row>21</xdr:row>
      <xdr:rowOff>128507</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1680</xdr:colOff>
      <xdr:row>22</xdr:row>
      <xdr:rowOff>59994</xdr:rowOff>
    </xdr:from>
    <xdr:to>
      <xdr:col>31</xdr:col>
      <xdr:colOff>97449</xdr:colOff>
      <xdr:row>43</xdr:row>
      <xdr:rowOff>45626</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19</xdr:col>
      <xdr:colOff>57150</xdr:colOff>
      <xdr:row>0</xdr:row>
      <xdr:rowOff>0</xdr:rowOff>
    </xdr:from>
    <xdr:to>
      <xdr:col>29</xdr:col>
      <xdr:colOff>161925</xdr:colOff>
      <xdr:row>21</xdr:row>
      <xdr:rowOff>128507</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1680</xdr:colOff>
      <xdr:row>22</xdr:row>
      <xdr:rowOff>59994</xdr:rowOff>
    </xdr:from>
    <xdr:to>
      <xdr:col>29</xdr:col>
      <xdr:colOff>114300</xdr:colOff>
      <xdr:row>43</xdr:row>
      <xdr:rowOff>45626</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19</xdr:col>
      <xdr:colOff>0</xdr:colOff>
      <xdr:row>0</xdr:row>
      <xdr:rowOff>0</xdr:rowOff>
    </xdr:from>
    <xdr:to>
      <xdr:col>31</xdr:col>
      <xdr:colOff>123221</xdr:colOff>
      <xdr:row>21</xdr:row>
      <xdr:rowOff>128507</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1680</xdr:colOff>
      <xdr:row>22</xdr:row>
      <xdr:rowOff>59994</xdr:rowOff>
    </xdr:from>
    <xdr:to>
      <xdr:col>31</xdr:col>
      <xdr:colOff>97449</xdr:colOff>
      <xdr:row>43</xdr:row>
      <xdr:rowOff>45626</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19</xdr:col>
      <xdr:colOff>0</xdr:colOff>
      <xdr:row>0</xdr:row>
      <xdr:rowOff>0</xdr:rowOff>
    </xdr:from>
    <xdr:to>
      <xdr:col>31</xdr:col>
      <xdr:colOff>123221</xdr:colOff>
      <xdr:row>21</xdr:row>
      <xdr:rowOff>128507</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1680</xdr:colOff>
      <xdr:row>22</xdr:row>
      <xdr:rowOff>59994</xdr:rowOff>
    </xdr:from>
    <xdr:to>
      <xdr:col>31</xdr:col>
      <xdr:colOff>97449</xdr:colOff>
      <xdr:row>43</xdr:row>
      <xdr:rowOff>45626</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19</xdr:col>
      <xdr:colOff>0</xdr:colOff>
      <xdr:row>0</xdr:row>
      <xdr:rowOff>0</xdr:rowOff>
    </xdr:from>
    <xdr:to>
      <xdr:col>31</xdr:col>
      <xdr:colOff>123221</xdr:colOff>
      <xdr:row>21</xdr:row>
      <xdr:rowOff>128507</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1680</xdr:colOff>
      <xdr:row>22</xdr:row>
      <xdr:rowOff>59994</xdr:rowOff>
    </xdr:from>
    <xdr:to>
      <xdr:col>31</xdr:col>
      <xdr:colOff>97449</xdr:colOff>
      <xdr:row>43</xdr:row>
      <xdr:rowOff>45626</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19</xdr:col>
      <xdr:colOff>0</xdr:colOff>
      <xdr:row>0</xdr:row>
      <xdr:rowOff>0</xdr:rowOff>
    </xdr:from>
    <xdr:to>
      <xdr:col>31</xdr:col>
      <xdr:colOff>123221</xdr:colOff>
      <xdr:row>21</xdr:row>
      <xdr:rowOff>128507</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1680</xdr:colOff>
      <xdr:row>22</xdr:row>
      <xdr:rowOff>59994</xdr:rowOff>
    </xdr:from>
    <xdr:to>
      <xdr:col>31</xdr:col>
      <xdr:colOff>97449</xdr:colOff>
      <xdr:row>43</xdr:row>
      <xdr:rowOff>45626</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19</xdr:col>
      <xdr:colOff>0</xdr:colOff>
      <xdr:row>0</xdr:row>
      <xdr:rowOff>0</xdr:rowOff>
    </xdr:from>
    <xdr:to>
      <xdr:col>31</xdr:col>
      <xdr:colOff>123221</xdr:colOff>
      <xdr:row>21</xdr:row>
      <xdr:rowOff>128507</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1680</xdr:colOff>
      <xdr:row>22</xdr:row>
      <xdr:rowOff>59994</xdr:rowOff>
    </xdr:from>
    <xdr:to>
      <xdr:col>31</xdr:col>
      <xdr:colOff>97449</xdr:colOff>
      <xdr:row>43</xdr:row>
      <xdr:rowOff>45626</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21</xdr:col>
      <xdr:colOff>0</xdr:colOff>
      <xdr:row>1</xdr:row>
      <xdr:rowOff>0</xdr:rowOff>
    </xdr:from>
    <xdr:to>
      <xdr:col>33</xdr:col>
      <xdr:colOff>165286</xdr:colOff>
      <xdr:row>26</xdr:row>
      <xdr:rowOff>137271</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512668</xdr:colOff>
      <xdr:row>1</xdr:row>
      <xdr:rowOff>33617</xdr:rowOff>
    </xdr:from>
    <xdr:to>
      <xdr:col>46</xdr:col>
      <xdr:colOff>72837</xdr:colOff>
      <xdr:row>27</xdr:row>
      <xdr:rowOff>14005</xdr:rowOff>
    </xdr:to>
    <xdr:graphicFrame macro="">
      <xdr:nvGraphicFramePr>
        <xdr:cNvPr id="5"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0</xdr:colOff>
      <xdr:row>0</xdr:row>
      <xdr:rowOff>0</xdr:rowOff>
    </xdr:from>
    <xdr:to>
      <xdr:col>31</xdr:col>
      <xdr:colOff>123221</xdr:colOff>
      <xdr:row>21</xdr:row>
      <xdr:rowOff>128507</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1680</xdr:colOff>
      <xdr:row>22</xdr:row>
      <xdr:rowOff>59994</xdr:rowOff>
    </xdr:from>
    <xdr:to>
      <xdr:col>31</xdr:col>
      <xdr:colOff>97449</xdr:colOff>
      <xdr:row>43</xdr:row>
      <xdr:rowOff>45626</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19</xdr:col>
      <xdr:colOff>0</xdr:colOff>
      <xdr:row>4</xdr:row>
      <xdr:rowOff>0</xdr:rowOff>
    </xdr:from>
    <xdr:to>
      <xdr:col>31</xdr:col>
      <xdr:colOff>123221</xdr:colOff>
      <xdr:row>22</xdr:row>
      <xdr:rowOff>61832</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1680</xdr:colOff>
      <xdr:row>22</xdr:row>
      <xdr:rowOff>183819</xdr:rowOff>
    </xdr:from>
    <xdr:to>
      <xdr:col>31</xdr:col>
      <xdr:colOff>97449</xdr:colOff>
      <xdr:row>43</xdr:row>
      <xdr:rowOff>169451</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19</xdr:col>
      <xdr:colOff>0</xdr:colOff>
      <xdr:row>0</xdr:row>
      <xdr:rowOff>0</xdr:rowOff>
    </xdr:from>
    <xdr:to>
      <xdr:col>31</xdr:col>
      <xdr:colOff>123221</xdr:colOff>
      <xdr:row>23</xdr:row>
      <xdr:rowOff>4682</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1680</xdr:colOff>
      <xdr:row>23</xdr:row>
      <xdr:rowOff>126669</xdr:rowOff>
    </xdr:from>
    <xdr:to>
      <xdr:col>31</xdr:col>
      <xdr:colOff>97449</xdr:colOff>
      <xdr:row>44</xdr:row>
      <xdr:rowOff>112301</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19</xdr:col>
      <xdr:colOff>0</xdr:colOff>
      <xdr:row>0</xdr:row>
      <xdr:rowOff>0</xdr:rowOff>
    </xdr:from>
    <xdr:to>
      <xdr:col>31</xdr:col>
      <xdr:colOff>123221</xdr:colOff>
      <xdr:row>23</xdr:row>
      <xdr:rowOff>4682</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1680</xdr:colOff>
      <xdr:row>23</xdr:row>
      <xdr:rowOff>126669</xdr:rowOff>
    </xdr:from>
    <xdr:to>
      <xdr:col>31</xdr:col>
      <xdr:colOff>97449</xdr:colOff>
      <xdr:row>44</xdr:row>
      <xdr:rowOff>112301</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19</xdr:col>
      <xdr:colOff>0</xdr:colOff>
      <xdr:row>0</xdr:row>
      <xdr:rowOff>0</xdr:rowOff>
    </xdr:from>
    <xdr:to>
      <xdr:col>31</xdr:col>
      <xdr:colOff>123221</xdr:colOff>
      <xdr:row>23</xdr:row>
      <xdr:rowOff>4682</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1680</xdr:colOff>
      <xdr:row>23</xdr:row>
      <xdr:rowOff>126669</xdr:rowOff>
    </xdr:from>
    <xdr:to>
      <xdr:col>31</xdr:col>
      <xdr:colOff>97449</xdr:colOff>
      <xdr:row>44</xdr:row>
      <xdr:rowOff>112301</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19</xdr:col>
      <xdr:colOff>0</xdr:colOff>
      <xdr:row>0</xdr:row>
      <xdr:rowOff>0</xdr:rowOff>
    </xdr:from>
    <xdr:to>
      <xdr:col>31</xdr:col>
      <xdr:colOff>123221</xdr:colOff>
      <xdr:row>23</xdr:row>
      <xdr:rowOff>4682</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1680</xdr:colOff>
      <xdr:row>23</xdr:row>
      <xdr:rowOff>126669</xdr:rowOff>
    </xdr:from>
    <xdr:to>
      <xdr:col>31</xdr:col>
      <xdr:colOff>97449</xdr:colOff>
      <xdr:row>44</xdr:row>
      <xdr:rowOff>112301</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19</xdr:col>
      <xdr:colOff>0</xdr:colOff>
      <xdr:row>0</xdr:row>
      <xdr:rowOff>0</xdr:rowOff>
    </xdr:from>
    <xdr:to>
      <xdr:col>31</xdr:col>
      <xdr:colOff>123221</xdr:colOff>
      <xdr:row>23</xdr:row>
      <xdr:rowOff>4682</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1680</xdr:colOff>
      <xdr:row>23</xdr:row>
      <xdr:rowOff>126669</xdr:rowOff>
    </xdr:from>
    <xdr:to>
      <xdr:col>31</xdr:col>
      <xdr:colOff>97449</xdr:colOff>
      <xdr:row>44</xdr:row>
      <xdr:rowOff>112301</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19</xdr:col>
      <xdr:colOff>0</xdr:colOff>
      <xdr:row>0</xdr:row>
      <xdr:rowOff>0</xdr:rowOff>
    </xdr:from>
    <xdr:to>
      <xdr:col>31</xdr:col>
      <xdr:colOff>123221</xdr:colOff>
      <xdr:row>23</xdr:row>
      <xdr:rowOff>4682</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1680</xdr:colOff>
      <xdr:row>23</xdr:row>
      <xdr:rowOff>126669</xdr:rowOff>
    </xdr:from>
    <xdr:to>
      <xdr:col>31</xdr:col>
      <xdr:colOff>97449</xdr:colOff>
      <xdr:row>44</xdr:row>
      <xdr:rowOff>112301</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19</xdr:col>
      <xdr:colOff>0</xdr:colOff>
      <xdr:row>0</xdr:row>
      <xdr:rowOff>0</xdr:rowOff>
    </xdr:from>
    <xdr:to>
      <xdr:col>31</xdr:col>
      <xdr:colOff>123221</xdr:colOff>
      <xdr:row>23</xdr:row>
      <xdr:rowOff>52307</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1680</xdr:colOff>
      <xdr:row>23</xdr:row>
      <xdr:rowOff>174294</xdr:rowOff>
    </xdr:from>
    <xdr:to>
      <xdr:col>31</xdr:col>
      <xdr:colOff>97449</xdr:colOff>
      <xdr:row>44</xdr:row>
      <xdr:rowOff>159926</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19</xdr:col>
      <xdr:colOff>0</xdr:colOff>
      <xdr:row>0</xdr:row>
      <xdr:rowOff>0</xdr:rowOff>
    </xdr:from>
    <xdr:to>
      <xdr:col>31</xdr:col>
      <xdr:colOff>123221</xdr:colOff>
      <xdr:row>23</xdr:row>
      <xdr:rowOff>52307</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1680</xdr:colOff>
      <xdr:row>23</xdr:row>
      <xdr:rowOff>174294</xdr:rowOff>
    </xdr:from>
    <xdr:to>
      <xdr:col>31</xdr:col>
      <xdr:colOff>97449</xdr:colOff>
      <xdr:row>44</xdr:row>
      <xdr:rowOff>159926</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390525</xdr:colOff>
      <xdr:row>3</xdr:row>
      <xdr:rowOff>38100</xdr:rowOff>
    </xdr:from>
    <xdr:to>
      <xdr:col>29</xdr:col>
      <xdr:colOff>414618</xdr:colOff>
      <xdr:row>23</xdr:row>
      <xdr:rowOff>116540</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381001</xdr:colOff>
      <xdr:row>24</xdr:row>
      <xdr:rowOff>5042</xdr:rowOff>
    </xdr:from>
    <xdr:to>
      <xdr:col>29</xdr:col>
      <xdr:colOff>454399</xdr:colOff>
      <xdr:row>44</xdr:row>
      <xdr:rowOff>83482</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19</xdr:col>
      <xdr:colOff>0</xdr:colOff>
      <xdr:row>0</xdr:row>
      <xdr:rowOff>0</xdr:rowOff>
    </xdr:from>
    <xdr:to>
      <xdr:col>31</xdr:col>
      <xdr:colOff>123221</xdr:colOff>
      <xdr:row>23</xdr:row>
      <xdr:rowOff>52307</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1680</xdr:colOff>
      <xdr:row>23</xdr:row>
      <xdr:rowOff>174294</xdr:rowOff>
    </xdr:from>
    <xdr:to>
      <xdr:col>31</xdr:col>
      <xdr:colOff>97449</xdr:colOff>
      <xdr:row>44</xdr:row>
      <xdr:rowOff>159926</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38</xdr:col>
      <xdr:colOff>585507</xdr:colOff>
      <xdr:row>0</xdr:row>
      <xdr:rowOff>100853</xdr:rowOff>
    </xdr:from>
    <xdr:to>
      <xdr:col>51</xdr:col>
      <xdr:colOff>145676</xdr:colOff>
      <xdr:row>18</xdr:row>
      <xdr:rowOff>112058</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224118</xdr:colOff>
      <xdr:row>0</xdr:row>
      <xdr:rowOff>67235</xdr:rowOff>
    </xdr:from>
    <xdr:to>
      <xdr:col>37</xdr:col>
      <xdr:colOff>389404</xdr:colOff>
      <xdr:row>18</xdr:row>
      <xdr:rowOff>44823</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36</xdr:col>
      <xdr:colOff>19050</xdr:colOff>
      <xdr:row>0</xdr:row>
      <xdr:rowOff>66675</xdr:rowOff>
    </xdr:from>
    <xdr:to>
      <xdr:col>45</xdr:col>
      <xdr:colOff>25773</xdr:colOff>
      <xdr:row>19</xdr:row>
      <xdr:rowOff>123825</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782730</xdr:colOff>
      <xdr:row>0</xdr:row>
      <xdr:rowOff>195541</xdr:rowOff>
    </xdr:from>
    <xdr:to>
      <xdr:col>35</xdr:col>
      <xdr:colOff>752475</xdr:colOff>
      <xdr:row>19</xdr:row>
      <xdr:rowOff>123824</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20</xdr:col>
      <xdr:colOff>0</xdr:colOff>
      <xdr:row>1</xdr:row>
      <xdr:rowOff>0</xdr:rowOff>
    </xdr:from>
    <xdr:to>
      <xdr:col>32</xdr:col>
      <xdr:colOff>111498</xdr:colOff>
      <xdr:row>22</xdr:row>
      <xdr:rowOff>78440</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1680</xdr:colOff>
      <xdr:row>23</xdr:row>
      <xdr:rowOff>5042</xdr:rowOff>
    </xdr:from>
    <xdr:to>
      <xdr:col>32</xdr:col>
      <xdr:colOff>85726</xdr:colOff>
      <xdr:row>43</xdr:row>
      <xdr:rowOff>83482</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20</xdr:col>
      <xdr:colOff>0</xdr:colOff>
      <xdr:row>0</xdr:row>
      <xdr:rowOff>0</xdr:rowOff>
    </xdr:from>
    <xdr:to>
      <xdr:col>32</xdr:col>
      <xdr:colOff>123221</xdr:colOff>
      <xdr:row>21</xdr:row>
      <xdr:rowOff>128507</xdr:rowOff>
    </xdr:to>
    <xdr:graphicFrame macro="">
      <xdr:nvGraphicFramePr>
        <xdr:cNvPr id="5"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1680</xdr:colOff>
      <xdr:row>22</xdr:row>
      <xdr:rowOff>59994</xdr:rowOff>
    </xdr:from>
    <xdr:to>
      <xdr:col>32</xdr:col>
      <xdr:colOff>97449</xdr:colOff>
      <xdr:row>43</xdr:row>
      <xdr:rowOff>45626</xdr:rowOff>
    </xdr:to>
    <xdr:graphicFrame macro="">
      <xdr:nvGraphicFramePr>
        <xdr:cNvPr id="6"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0</xdr:colOff>
      <xdr:row>0</xdr:row>
      <xdr:rowOff>0</xdr:rowOff>
    </xdr:from>
    <xdr:to>
      <xdr:col>31</xdr:col>
      <xdr:colOff>123221</xdr:colOff>
      <xdr:row>21</xdr:row>
      <xdr:rowOff>128507</xdr:rowOff>
    </xdr:to>
    <xdr:graphicFrame macro="">
      <xdr:nvGraphicFramePr>
        <xdr:cNvPr id="2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1680</xdr:colOff>
      <xdr:row>22</xdr:row>
      <xdr:rowOff>59994</xdr:rowOff>
    </xdr:from>
    <xdr:to>
      <xdr:col>31</xdr:col>
      <xdr:colOff>97449</xdr:colOff>
      <xdr:row>43</xdr:row>
      <xdr:rowOff>45626</xdr:rowOff>
    </xdr:to>
    <xdr:graphicFrame macro="">
      <xdr:nvGraphicFramePr>
        <xdr:cNvPr id="2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19</xdr:col>
      <xdr:colOff>0</xdr:colOff>
      <xdr:row>0</xdr:row>
      <xdr:rowOff>0</xdr:rowOff>
    </xdr:from>
    <xdr:to>
      <xdr:col>31</xdr:col>
      <xdr:colOff>123221</xdr:colOff>
      <xdr:row>21</xdr:row>
      <xdr:rowOff>128507</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1680</xdr:colOff>
      <xdr:row>22</xdr:row>
      <xdr:rowOff>59994</xdr:rowOff>
    </xdr:from>
    <xdr:to>
      <xdr:col>31</xdr:col>
      <xdr:colOff>97449</xdr:colOff>
      <xdr:row>43</xdr:row>
      <xdr:rowOff>45626</xdr:rowOff>
    </xdr:to>
    <xdr:graphicFrame macro="">
      <xdr:nvGraphicFramePr>
        <xdr:cNvPr id="4"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hyperlink" Target="http://sdw.ecb.europa.eu/browseSelection.do?DATASET=0&amp;sfl2=4&amp;REF_AREA=156&amp;REF_AREA=262&amp;REF_AREA=168&amp;REF_AREA=258&amp;REF_AREA=282&amp;REF_AREA=281&amp;REF_AREA=143&amp;REF_AREA=217&amp;REF_AREA=232&amp;REF_AREA=244&amp;sfl4=3&amp;GOVNT_ST_SUFFIX=E&amp;node=9485607" TargetMode="External"/><Relationship Id="rId3" Type="http://schemas.openxmlformats.org/officeDocument/2006/relationships/hyperlink" Target="http://www.federalreserve.gov/monetarypolicy/bst_fedsbalancesheet.htm" TargetMode="External"/><Relationship Id="rId7" Type="http://schemas.openxmlformats.org/officeDocument/2006/relationships/hyperlink" Target="http://www.stat-search.boj.or.jp/index_en.html" TargetMode="External"/><Relationship Id="rId12" Type="http://schemas.openxmlformats.org/officeDocument/2006/relationships/hyperlink" Target="http://sdw.ecb.europa.eu/browseSelection.do?DATASET=0&amp;sfl2=4&amp;REF_AREA=156&amp;REF_AREA=262&amp;REF_AREA=168&amp;REF_AREA=258&amp;REF_AREA=282&amp;REF_AREA=281&amp;REF_AREA=143&amp;REF_AREA=217&amp;REF_AREA=232&amp;REF_AREA=244&amp;sfl4=3&amp;GOVNT_ST_SUFFIX=E&amp;node=9485607" TargetMode="External"/><Relationship Id="rId2" Type="http://schemas.openxmlformats.org/officeDocument/2006/relationships/hyperlink" Target="http://www.fms.treas.gov/bulletin/index.html" TargetMode="External"/><Relationship Id="rId1" Type="http://schemas.openxmlformats.org/officeDocument/2006/relationships/hyperlink" Target="http://www.centralbank.ie/polstats/stats/sis/Pages/SecuritiesHoldingsStatistics.aspx" TargetMode="External"/><Relationship Id="rId6" Type="http://schemas.openxmlformats.org/officeDocument/2006/relationships/hyperlink" Target="http://www.gpo.gov/fdsys/browse/collection.action?collectionCode=ERP" TargetMode="External"/><Relationship Id="rId11" Type="http://schemas.openxmlformats.org/officeDocument/2006/relationships/hyperlink" Target="http://sdw.ecb.europa.eu/browseSelection.do?DATASET=0&amp;sfl2=4&amp;REF_AREA=156&amp;REF_AREA=262&amp;REF_AREA=168&amp;REF_AREA=258&amp;REF_AREA=282&amp;REF_AREA=281&amp;REF_AREA=143&amp;REF_AREA=217&amp;REF_AREA=232&amp;REF_AREA=244&amp;sfl4=3&amp;GOVNT_ST_SUFFIX=E&amp;node=9485607" TargetMode="External"/><Relationship Id="rId5" Type="http://schemas.openxmlformats.org/officeDocument/2006/relationships/hyperlink" Target="http://www.bankofengland.co.uk/mfsd/iadb/BankStats.asp?Travel=NIx" TargetMode="External"/><Relationship Id="rId10" Type="http://schemas.openxmlformats.org/officeDocument/2006/relationships/hyperlink" Target="http://sdw.ecb.europa.eu/browse.do?node=9485615" TargetMode="External"/><Relationship Id="rId4" Type="http://schemas.openxmlformats.org/officeDocument/2006/relationships/hyperlink" Target="http://www.ons.gov.uk/ons/datasets-and-tables/index.html" TargetMode="External"/><Relationship Id="rId9" Type="http://schemas.openxmlformats.org/officeDocument/2006/relationships/hyperlink" Target="http://sdw.ecb.europa.eu/browseSelection.do?DATASET=0&amp;sfl2=4&amp;REF_AREA=156&amp;REF_AREA=262&amp;REF_AREA=168&amp;REF_AREA=258&amp;REF_AREA=282&amp;REF_AREA=281&amp;REF_AREA=143&amp;REF_AREA=217&amp;REF_AREA=232&amp;REF_AREA=244&amp;sfl4=3&amp;GOVNT_ST_SUFFIX=E&amp;node=9485607"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w.ecb.europa.eu/browse.do?node=2018794"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15"/>
  <sheetViews>
    <sheetView workbookViewId="0">
      <selection activeCell="B15" sqref="B15"/>
    </sheetView>
  </sheetViews>
  <sheetFormatPr defaultRowHeight="12.75"/>
  <cols>
    <col min="1" max="1" width="57.85546875" style="33" bestFit="1" customWidth="1"/>
    <col min="2" max="2" width="58.140625" style="33" bestFit="1" customWidth="1"/>
    <col min="3" max="3" width="58" style="33" bestFit="1" customWidth="1"/>
    <col min="4" max="4" width="11.85546875" style="33" bestFit="1" customWidth="1"/>
    <col min="5" max="5" width="59.42578125" style="33" bestFit="1" customWidth="1"/>
    <col min="6" max="6" width="69" style="33" bestFit="1" customWidth="1"/>
    <col min="7" max="7" width="47.42578125" style="33" bestFit="1" customWidth="1"/>
    <col min="8" max="16384" width="9.140625" style="33"/>
  </cols>
  <sheetData>
    <row r="1" spans="1:7" s="26" customFormat="1">
      <c r="A1" s="101" t="s">
        <v>806</v>
      </c>
      <c r="B1" s="101" t="s">
        <v>807</v>
      </c>
      <c r="C1" s="101" t="s">
        <v>808</v>
      </c>
      <c r="D1" s="101" t="s">
        <v>809</v>
      </c>
      <c r="E1" s="101" t="s">
        <v>810</v>
      </c>
      <c r="F1" s="101" t="s">
        <v>811</v>
      </c>
      <c r="G1" s="101" t="s">
        <v>812</v>
      </c>
    </row>
    <row r="2" spans="1:7" s="26" customFormat="1" ht="25.5">
      <c r="A2" s="232" t="s">
        <v>838</v>
      </c>
      <c r="B2" s="234" t="s">
        <v>817</v>
      </c>
      <c r="C2" s="234" t="s">
        <v>818</v>
      </c>
      <c r="D2" s="102" t="s">
        <v>830</v>
      </c>
      <c r="E2" s="103" t="s">
        <v>819</v>
      </c>
      <c r="F2" s="234" t="s">
        <v>820</v>
      </c>
      <c r="G2" s="231"/>
    </row>
    <row r="3" spans="1:7" s="26" customFormat="1" ht="38.25">
      <c r="A3" s="232"/>
      <c r="B3" s="234"/>
      <c r="C3" s="234"/>
      <c r="D3" s="102" t="s">
        <v>830</v>
      </c>
      <c r="E3" s="103" t="s">
        <v>821</v>
      </c>
      <c r="F3" s="234"/>
      <c r="G3" s="231"/>
    </row>
    <row r="4" spans="1:7" s="26" customFormat="1" ht="63.75">
      <c r="A4" s="232"/>
      <c r="B4" s="234"/>
      <c r="C4" s="234"/>
      <c r="D4" s="102" t="s">
        <v>830</v>
      </c>
      <c r="E4" s="103" t="s">
        <v>822</v>
      </c>
      <c r="F4" s="234"/>
      <c r="G4" s="231"/>
    </row>
    <row r="5" spans="1:7" s="26" customFormat="1" ht="63.75">
      <c r="A5" s="219" t="s">
        <v>766</v>
      </c>
      <c r="B5" s="103"/>
      <c r="C5" s="103" t="s">
        <v>356</v>
      </c>
      <c r="D5" s="102" t="s">
        <v>830</v>
      </c>
      <c r="E5" s="103" t="s">
        <v>858</v>
      </c>
      <c r="F5" s="104"/>
      <c r="G5" s="105"/>
    </row>
    <row r="6" spans="1:7" s="26" customFormat="1" ht="63.75">
      <c r="A6" s="232" t="s">
        <v>839</v>
      </c>
      <c r="B6" s="231" t="s">
        <v>823</v>
      </c>
      <c r="C6" s="234" t="s">
        <v>824</v>
      </c>
      <c r="D6" s="102" t="s">
        <v>830</v>
      </c>
      <c r="E6" s="103" t="s">
        <v>825</v>
      </c>
      <c r="F6" s="234" t="s">
        <v>826</v>
      </c>
      <c r="G6" s="231"/>
    </row>
    <row r="7" spans="1:7" s="26" customFormat="1" ht="102">
      <c r="A7" s="232"/>
      <c r="B7" s="231"/>
      <c r="C7" s="234"/>
      <c r="D7" s="102" t="s">
        <v>830</v>
      </c>
      <c r="E7" s="103" t="s">
        <v>827</v>
      </c>
      <c r="F7" s="234"/>
      <c r="G7" s="231"/>
    </row>
    <row r="8" spans="1:7" s="26" customFormat="1" ht="114.75">
      <c r="A8" s="219" t="s">
        <v>813</v>
      </c>
      <c r="B8" s="106" t="s">
        <v>814</v>
      </c>
      <c r="C8" s="106" t="s">
        <v>815</v>
      </c>
      <c r="D8" s="102" t="s">
        <v>830</v>
      </c>
      <c r="E8" s="103" t="s">
        <v>831</v>
      </c>
      <c r="F8" s="103" t="s">
        <v>860</v>
      </c>
      <c r="G8" s="106" t="s">
        <v>816</v>
      </c>
    </row>
    <row r="9" spans="1:7" s="26" customFormat="1" ht="38.25">
      <c r="A9" s="219" t="s">
        <v>835</v>
      </c>
      <c r="B9" s="31" t="s">
        <v>856</v>
      </c>
      <c r="C9" s="104" t="s">
        <v>832</v>
      </c>
      <c r="D9" s="102" t="s">
        <v>830</v>
      </c>
      <c r="E9" s="103" t="s">
        <v>833</v>
      </c>
      <c r="F9" s="103"/>
      <c r="G9" s="106"/>
    </row>
    <row r="10" spans="1:7" s="26" customFormat="1" ht="25.5">
      <c r="A10" s="232" t="s">
        <v>836</v>
      </c>
      <c r="B10" s="233" t="s">
        <v>857</v>
      </c>
      <c r="C10" s="234" t="s">
        <v>832</v>
      </c>
      <c r="D10" s="102" t="s">
        <v>830</v>
      </c>
      <c r="E10" s="103" t="s">
        <v>833</v>
      </c>
      <c r="F10" s="231" t="s">
        <v>859</v>
      </c>
      <c r="G10" s="106"/>
    </row>
    <row r="11" spans="1:7" s="26" customFormat="1" ht="25.5">
      <c r="A11" s="232"/>
      <c r="B11" s="233"/>
      <c r="C11" s="234"/>
      <c r="D11" s="102" t="s">
        <v>830</v>
      </c>
      <c r="E11" s="103" t="s">
        <v>834</v>
      </c>
      <c r="F11" s="231"/>
      <c r="G11" s="106"/>
    </row>
    <row r="12" spans="1:7" s="26" customFormat="1" ht="38.25">
      <c r="A12" s="219" t="s">
        <v>855</v>
      </c>
      <c r="B12" s="31" t="s">
        <v>856</v>
      </c>
      <c r="C12" s="104" t="s">
        <v>832</v>
      </c>
      <c r="D12" s="102" t="s">
        <v>830</v>
      </c>
      <c r="E12" s="103" t="s">
        <v>833</v>
      </c>
      <c r="F12" s="104"/>
      <c r="G12" s="105"/>
    </row>
    <row r="13" spans="1:7" ht="38.25">
      <c r="A13" s="219" t="s">
        <v>854</v>
      </c>
      <c r="B13" s="31" t="s">
        <v>856</v>
      </c>
      <c r="C13" s="104" t="s">
        <v>832</v>
      </c>
      <c r="D13" s="102" t="s">
        <v>830</v>
      </c>
      <c r="E13" s="103" t="s">
        <v>834</v>
      </c>
      <c r="F13" s="104"/>
      <c r="G13" s="105"/>
    </row>
    <row r="14" spans="1:7">
      <c r="A14" s="107"/>
      <c r="B14" s="107"/>
      <c r="C14" s="103"/>
      <c r="D14" s="108"/>
      <c r="E14" s="103"/>
      <c r="F14" s="104"/>
      <c r="G14" s="109"/>
    </row>
    <row r="15" spans="1:7">
      <c r="D15" s="108"/>
    </row>
  </sheetData>
  <mergeCells count="14">
    <mergeCell ref="G2:G4"/>
    <mergeCell ref="A10:A11"/>
    <mergeCell ref="B10:B11"/>
    <mergeCell ref="C10:C11"/>
    <mergeCell ref="F10:F11"/>
    <mergeCell ref="A2:A4"/>
    <mergeCell ref="B2:B4"/>
    <mergeCell ref="C2:C4"/>
    <mergeCell ref="F2:F4"/>
    <mergeCell ref="A6:A7"/>
    <mergeCell ref="B6:B7"/>
    <mergeCell ref="C6:C7"/>
    <mergeCell ref="F6:F7"/>
    <mergeCell ref="G6:G7"/>
  </mergeCells>
  <hyperlinks>
    <hyperlink ref="D8" r:id="rId1"/>
    <hyperlink ref="D3" r:id="rId2"/>
    <hyperlink ref="D4" r:id="rId3"/>
    <hyperlink ref="D6" r:id="rId4"/>
    <hyperlink ref="D7" r:id="rId5"/>
    <hyperlink ref="D2" r:id="rId6"/>
    <hyperlink ref="D5" r:id="rId7"/>
    <hyperlink ref="D13" r:id="rId8"/>
    <hyperlink ref="D9" r:id="rId9"/>
    <hyperlink ref="D11" r:id="rId10"/>
    <hyperlink ref="D10" r:id="rId11"/>
    <hyperlink ref="D12" r:id="rId1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29"/>
  <sheetViews>
    <sheetView workbookViewId="0">
      <selection activeCell="F33" sqref="F33"/>
    </sheetView>
  </sheetViews>
  <sheetFormatPr defaultRowHeight="12.75"/>
  <cols>
    <col min="1" max="1" width="30.28515625"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9" width="18.140625" style="33" customWidth="1"/>
    <col min="10" max="11" width="9.140625" style="33"/>
    <col min="12" max="12" width="20.140625" style="33" bestFit="1" customWidth="1"/>
    <col min="13" max="14" width="9.140625" style="33"/>
    <col min="15" max="15" width="16.85546875" style="33" bestFit="1" customWidth="1"/>
    <col min="16" max="16384" width="9.140625" style="33"/>
  </cols>
  <sheetData>
    <row r="1" spans="1:20">
      <c r="A1" s="34" t="s">
        <v>11</v>
      </c>
      <c r="B1" s="252" t="s">
        <v>1</v>
      </c>
      <c r="C1" s="90"/>
      <c r="D1" s="253" t="s">
        <v>8</v>
      </c>
      <c r="E1" s="253"/>
      <c r="F1" s="253"/>
      <c r="G1" s="253"/>
      <c r="H1" s="253"/>
      <c r="I1" s="253"/>
      <c r="K1" s="250" t="s">
        <v>1</v>
      </c>
      <c r="L1" s="249" t="s">
        <v>775</v>
      </c>
      <c r="M1" s="249"/>
      <c r="N1" s="249"/>
      <c r="O1" s="249"/>
      <c r="P1" s="249"/>
      <c r="Q1" s="249"/>
      <c r="R1" s="249"/>
      <c r="S1" s="249"/>
      <c r="T1" s="149"/>
    </row>
    <row r="2" spans="1:20" ht="15" customHeight="1">
      <c r="B2" s="252"/>
      <c r="C2" s="252" t="s">
        <v>32</v>
      </c>
      <c r="D2" s="248" t="s">
        <v>2</v>
      </c>
      <c r="I2" s="248" t="s">
        <v>7</v>
      </c>
      <c r="K2" s="250"/>
      <c r="L2" s="251" t="s">
        <v>798</v>
      </c>
      <c r="M2" s="251" t="s">
        <v>799</v>
      </c>
      <c r="N2" s="110"/>
      <c r="O2" s="110"/>
      <c r="P2" s="110"/>
      <c r="Q2" s="110"/>
      <c r="R2" s="110"/>
      <c r="S2" s="251" t="s">
        <v>800</v>
      </c>
    </row>
    <row r="3" spans="1:20">
      <c r="B3" s="252"/>
      <c r="C3" s="252"/>
      <c r="D3" s="248"/>
      <c r="E3" s="58" t="s">
        <v>3</v>
      </c>
      <c r="F3" s="58" t="s">
        <v>4</v>
      </c>
      <c r="G3" s="58" t="s">
        <v>5</v>
      </c>
      <c r="H3" s="58" t="s">
        <v>6</v>
      </c>
      <c r="I3" s="248"/>
      <c r="K3" s="250"/>
      <c r="L3" s="251"/>
      <c r="M3" s="251"/>
      <c r="N3" s="235" t="s">
        <v>801</v>
      </c>
      <c r="O3" s="235" t="s">
        <v>802</v>
      </c>
      <c r="P3" s="91"/>
      <c r="Q3" s="91"/>
      <c r="R3" s="235" t="s">
        <v>803</v>
      </c>
      <c r="S3" s="251"/>
    </row>
    <row r="4" spans="1:20" ht="51">
      <c r="B4" s="90"/>
      <c r="C4" s="90"/>
      <c r="D4" s="91"/>
      <c r="E4" s="58"/>
      <c r="F4" s="58"/>
      <c r="G4" s="58"/>
      <c r="H4" s="58"/>
      <c r="I4" s="91"/>
      <c r="K4" s="250"/>
      <c r="L4" s="251"/>
      <c r="M4" s="251"/>
      <c r="N4" s="235"/>
      <c r="O4" s="235"/>
      <c r="P4" s="111" t="s">
        <v>804</v>
      </c>
      <c r="Q4" s="111" t="s">
        <v>805</v>
      </c>
      <c r="R4" s="235"/>
      <c r="S4" s="251"/>
    </row>
    <row r="5" spans="1:20">
      <c r="A5" s="35">
        <v>1990</v>
      </c>
      <c r="B5" s="14">
        <v>219127.4</v>
      </c>
      <c r="C5" s="14">
        <f>IFERROR(B5-SUM(D5,I5),"")</f>
        <v>8077.4999999999709</v>
      </c>
      <c r="D5" s="14">
        <f t="shared" ref="D5:D27" si="0">IFERROR(SUM(E5:H5),"")</f>
        <v>169539.1</v>
      </c>
      <c r="E5" s="14">
        <v>2519.9</v>
      </c>
      <c r="F5" s="14">
        <v>125062.5</v>
      </c>
      <c r="G5" s="14">
        <v>20038.5</v>
      </c>
      <c r="H5" s="14">
        <v>21918.2</v>
      </c>
      <c r="I5" s="14">
        <v>41510.800000000003</v>
      </c>
      <c r="K5" s="37">
        <f t="shared" ref="K5:L27" si="1">IFERROR(B5/$B5,"")</f>
        <v>1</v>
      </c>
      <c r="L5" s="37">
        <f t="shared" si="1"/>
        <v>3.6862117653930868E-2</v>
      </c>
      <c r="M5" s="37">
        <f t="shared" ref="M5:N20" si="2">IFERROR(D5/$B5,"")</f>
        <v>0.77370105244711529</v>
      </c>
      <c r="N5" s="37">
        <f t="shared" si="2"/>
        <v>1.1499702912552243E-2</v>
      </c>
      <c r="O5" s="38">
        <f>SUM(P5:Q5)</f>
        <v>0.66217643252281555</v>
      </c>
      <c r="P5" s="37">
        <f t="shared" ref="P5:P27" si="3">IFERROR(F5/$B5,"")</f>
        <v>0.57072963034289648</v>
      </c>
      <c r="Q5" s="37">
        <f t="shared" ref="Q5:Q27" si="4">IFERROR(G5/$B5,"")</f>
        <v>9.1446802179919087E-2</v>
      </c>
      <c r="R5" s="37">
        <f t="shared" ref="R5:R27" si="5">IFERROR(H5/$B5,"")</f>
        <v>0.10002491701174751</v>
      </c>
      <c r="S5" s="37">
        <f t="shared" ref="S5:S27" si="6">IFERROR(I5/$B5,"")</f>
        <v>0.18943682989895377</v>
      </c>
      <c r="T5" s="38"/>
    </row>
    <row r="6" spans="1:20">
      <c r="A6" s="35">
        <v>1991</v>
      </c>
      <c r="B6" s="14">
        <v>232351.7</v>
      </c>
      <c r="C6" s="14">
        <f t="shared" ref="C6:C27" si="7">IFERROR(B6-SUM(D6,I6),"")</f>
        <v>8722.2000000000116</v>
      </c>
      <c r="D6" s="14">
        <f t="shared" si="0"/>
        <v>171350</v>
      </c>
      <c r="E6" s="14">
        <v>1279.4000000000001</v>
      </c>
      <c r="F6" s="14">
        <v>126520.6</v>
      </c>
      <c r="G6" s="14">
        <v>18731.599999999999</v>
      </c>
      <c r="H6" s="14">
        <v>24818.400000000001</v>
      </c>
      <c r="I6" s="14">
        <v>52279.5</v>
      </c>
      <c r="K6" s="37">
        <f t="shared" si="1"/>
        <v>1</v>
      </c>
      <c r="L6" s="37">
        <f t="shared" si="1"/>
        <v>3.7538782802105652E-2</v>
      </c>
      <c r="M6" s="37">
        <f t="shared" si="2"/>
        <v>0.73745963554387595</v>
      </c>
      <c r="N6" s="37">
        <f t="shared" si="2"/>
        <v>5.506307894454829E-3</v>
      </c>
      <c r="O6" s="38">
        <f t="shared" ref="O6:O27" si="8">SUM(P6:Q6)</f>
        <v>0.62513938998509588</v>
      </c>
      <c r="P6" s="37">
        <f t="shared" si="3"/>
        <v>0.5445219466868545</v>
      </c>
      <c r="Q6" s="37">
        <f t="shared" si="4"/>
        <v>8.0617443298241401E-2</v>
      </c>
      <c r="R6" s="37">
        <f t="shared" si="5"/>
        <v>0.10681393766432525</v>
      </c>
      <c r="S6" s="37">
        <f t="shared" si="6"/>
        <v>0.22500158165401846</v>
      </c>
      <c r="T6" s="38"/>
    </row>
    <row r="7" spans="1:20">
      <c r="A7" s="35">
        <v>1992</v>
      </c>
      <c r="B7" s="14">
        <v>249138.7</v>
      </c>
      <c r="C7" s="14">
        <f t="shared" si="7"/>
        <v>9166.8000000000175</v>
      </c>
      <c r="D7" s="14">
        <f t="shared" si="0"/>
        <v>185823.8</v>
      </c>
      <c r="E7" s="14">
        <v>1357.1</v>
      </c>
      <c r="F7" s="14">
        <v>135240.79999999999</v>
      </c>
      <c r="G7" s="14">
        <v>24322.3</v>
      </c>
      <c r="H7" s="14">
        <v>24903.599999999999</v>
      </c>
      <c r="I7" s="14">
        <v>54148.1</v>
      </c>
      <c r="K7" s="37">
        <f t="shared" si="1"/>
        <v>1</v>
      </c>
      <c r="L7" s="37">
        <f t="shared" si="1"/>
        <v>3.6793962559811128E-2</v>
      </c>
      <c r="M7" s="37">
        <f t="shared" si="2"/>
        <v>0.74586485359360055</v>
      </c>
      <c r="N7" s="37">
        <f t="shared" si="2"/>
        <v>5.4471665782955432E-3</v>
      </c>
      <c r="O7" s="38">
        <f t="shared" si="8"/>
        <v>0.64045890903340186</v>
      </c>
      <c r="P7" s="37">
        <f t="shared" si="3"/>
        <v>0.54283336952468642</v>
      </c>
      <c r="Q7" s="37">
        <f t="shared" si="4"/>
        <v>9.7625539508715414E-2</v>
      </c>
      <c r="R7" s="37">
        <f t="shared" si="5"/>
        <v>9.9958777981903238E-2</v>
      </c>
      <c r="S7" s="37">
        <f t="shared" si="6"/>
        <v>0.21734118384658824</v>
      </c>
      <c r="T7" s="38"/>
    </row>
    <row r="8" spans="1:20">
      <c r="A8" s="35">
        <v>1993</v>
      </c>
      <c r="B8" s="14">
        <v>263878.2</v>
      </c>
      <c r="C8" s="14">
        <f t="shared" si="7"/>
        <v>8940.8000000000175</v>
      </c>
      <c r="D8" s="14">
        <f t="shared" si="0"/>
        <v>188839.3</v>
      </c>
      <c r="E8" s="14">
        <v>1807.8</v>
      </c>
      <c r="F8" s="14">
        <v>140412.9</v>
      </c>
      <c r="G8" s="14">
        <v>27808.2</v>
      </c>
      <c r="H8" s="14">
        <v>18810.400000000001</v>
      </c>
      <c r="I8" s="14">
        <v>66098.100000000006</v>
      </c>
      <c r="K8" s="37">
        <f t="shared" si="1"/>
        <v>1</v>
      </c>
      <c r="L8" s="37">
        <f t="shared" si="1"/>
        <v>3.3882298727215876E-2</v>
      </c>
      <c r="M8" s="37">
        <f t="shared" si="2"/>
        <v>0.71563054469827359</v>
      </c>
      <c r="N8" s="37">
        <f t="shared" si="2"/>
        <v>6.8508880233380393E-3</v>
      </c>
      <c r="O8" s="38">
        <f t="shared" si="8"/>
        <v>0.63749525349195191</v>
      </c>
      <c r="P8" s="37">
        <f t="shared" si="3"/>
        <v>0.53211254283226117</v>
      </c>
      <c r="Q8" s="37">
        <f t="shared" si="4"/>
        <v>0.10538271065969072</v>
      </c>
      <c r="R8" s="37">
        <f t="shared" si="5"/>
        <v>7.1284403182983666E-2</v>
      </c>
      <c r="S8" s="37">
        <f t="shared" si="6"/>
        <v>0.25048715657451054</v>
      </c>
      <c r="T8" s="38"/>
    </row>
    <row r="9" spans="1:20">
      <c r="A9" s="35">
        <v>1994</v>
      </c>
      <c r="B9" s="14">
        <v>273819.09999999998</v>
      </c>
      <c r="C9" s="14">
        <f t="shared" si="7"/>
        <v>8707.3999999999651</v>
      </c>
      <c r="D9" s="14">
        <f t="shared" si="0"/>
        <v>201042.6</v>
      </c>
      <c r="E9" s="14">
        <v>1527.5</v>
      </c>
      <c r="F9" s="14">
        <v>154397.1</v>
      </c>
      <c r="G9" s="14">
        <v>29140.2</v>
      </c>
      <c r="H9" s="14">
        <v>15977.8</v>
      </c>
      <c r="I9" s="14">
        <v>64069.1</v>
      </c>
      <c r="K9" s="37">
        <f t="shared" si="1"/>
        <v>1</v>
      </c>
      <c r="L9" s="37">
        <f t="shared" si="1"/>
        <v>3.1799826966051548E-2</v>
      </c>
      <c r="M9" s="37">
        <f t="shared" si="2"/>
        <v>0.73421686069379388</v>
      </c>
      <c r="N9" s="37">
        <f t="shared" si="2"/>
        <v>5.5785005501807587E-3</v>
      </c>
      <c r="O9" s="38">
        <f t="shared" si="8"/>
        <v>0.67028669658179441</v>
      </c>
      <c r="P9" s="37">
        <f t="shared" si="3"/>
        <v>0.56386534029218571</v>
      </c>
      <c r="Q9" s="37">
        <f t="shared" si="4"/>
        <v>0.10642135628960873</v>
      </c>
      <c r="R9" s="37">
        <f t="shared" si="5"/>
        <v>5.8351663561818735E-2</v>
      </c>
      <c r="S9" s="37">
        <f t="shared" si="6"/>
        <v>0.23398331234015451</v>
      </c>
      <c r="T9" s="38"/>
    </row>
    <row r="10" spans="1:20">
      <c r="A10" s="35">
        <v>1995</v>
      </c>
      <c r="B10" s="14">
        <v>280240.3</v>
      </c>
      <c r="C10" s="14">
        <f t="shared" si="7"/>
        <v>9561.2999999999884</v>
      </c>
      <c r="D10" s="14">
        <f t="shared" si="0"/>
        <v>207929.7</v>
      </c>
      <c r="E10" s="14">
        <v>1718.6</v>
      </c>
      <c r="F10" s="14">
        <v>155724.4</v>
      </c>
      <c r="G10" s="14">
        <v>32805.199999999997</v>
      </c>
      <c r="H10" s="14">
        <v>17681.5</v>
      </c>
      <c r="I10" s="14">
        <v>62749.3</v>
      </c>
      <c r="K10" s="37">
        <f t="shared" si="1"/>
        <v>1</v>
      </c>
      <c r="L10" s="37">
        <f t="shared" si="1"/>
        <v>3.4118219256830618E-2</v>
      </c>
      <c r="M10" s="37">
        <f t="shared" si="2"/>
        <v>0.74196930277336992</v>
      </c>
      <c r="N10" s="37">
        <f t="shared" si="2"/>
        <v>6.1325940630237693E-3</v>
      </c>
      <c r="O10" s="38">
        <f t="shared" si="8"/>
        <v>0.67274264265346562</v>
      </c>
      <c r="P10" s="37">
        <f t="shared" si="3"/>
        <v>0.55568167747465302</v>
      </c>
      <c r="Q10" s="37">
        <f t="shared" si="4"/>
        <v>0.11706096517881261</v>
      </c>
      <c r="R10" s="37">
        <f t="shared" si="5"/>
        <v>6.3094066056880477E-2</v>
      </c>
      <c r="S10" s="37">
        <f t="shared" si="6"/>
        <v>0.22391247796979952</v>
      </c>
      <c r="T10" s="38"/>
    </row>
    <row r="11" spans="1:20">
      <c r="A11" s="35">
        <v>1996</v>
      </c>
      <c r="B11" s="14">
        <v>278922.7</v>
      </c>
      <c r="C11" s="14">
        <f t="shared" si="7"/>
        <v>9777.4000000000233</v>
      </c>
      <c r="D11" s="14">
        <f t="shared" si="0"/>
        <v>211994.7</v>
      </c>
      <c r="E11" s="14">
        <v>1784.8</v>
      </c>
      <c r="F11" s="14">
        <v>157594.6</v>
      </c>
      <c r="G11" s="14">
        <v>35911.599999999999</v>
      </c>
      <c r="H11" s="14">
        <v>16703.7</v>
      </c>
      <c r="I11" s="14">
        <v>57150.6</v>
      </c>
      <c r="K11" s="37">
        <f t="shared" si="1"/>
        <v>1</v>
      </c>
      <c r="L11" s="37">
        <f t="shared" si="1"/>
        <v>3.5054156581734018E-2</v>
      </c>
      <c r="M11" s="37">
        <f t="shared" si="2"/>
        <v>0.7600482140750825</v>
      </c>
      <c r="N11" s="37">
        <f t="shared" si="2"/>
        <v>6.3989055032093118E-3</v>
      </c>
      <c r="O11" s="38">
        <f t="shared" si="8"/>
        <v>0.69376282389350163</v>
      </c>
      <c r="P11" s="37">
        <f t="shared" si="3"/>
        <v>0.56501173981178299</v>
      </c>
      <c r="Q11" s="37">
        <f t="shared" si="4"/>
        <v>0.12875108408171868</v>
      </c>
      <c r="R11" s="37">
        <f t="shared" si="5"/>
        <v>5.988648467837146E-2</v>
      </c>
      <c r="S11" s="37">
        <f t="shared" si="6"/>
        <v>0.20489762934318359</v>
      </c>
      <c r="T11" s="38"/>
    </row>
    <row r="12" spans="1:20">
      <c r="A12" s="35">
        <v>1997</v>
      </c>
      <c r="B12" s="14">
        <v>284297.5</v>
      </c>
      <c r="C12" s="14">
        <f t="shared" si="7"/>
        <v>12944.700000000012</v>
      </c>
      <c r="D12" s="14">
        <f t="shared" si="0"/>
        <v>210872.6</v>
      </c>
      <c r="E12" s="14">
        <v>1861.2</v>
      </c>
      <c r="F12" s="14">
        <v>154497.4</v>
      </c>
      <c r="G12" s="14">
        <v>37721.4</v>
      </c>
      <c r="H12" s="14">
        <v>16792.599999999999</v>
      </c>
      <c r="I12" s="14">
        <v>60480.2</v>
      </c>
      <c r="K12" s="37">
        <f t="shared" si="1"/>
        <v>1</v>
      </c>
      <c r="L12" s="37">
        <f t="shared" si="1"/>
        <v>4.5532232960191391E-2</v>
      </c>
      <c r="M12" s="37">
        <f t="shared" si="2"/>
        <v>0.74173216437007006</v>
      </c>
      <c r="N12" s="37">
        <f t="shared" si="2"/>
        <v>6.5466632664726212E-3</v>
      </c>
      <c r="O12" s="38">
        <f t="shared" si="8"/>
        <v>0.67611850262489115</v>
      </c>
      <c r="P12" s="37">
        <f t="shared" si="3"/>
        <v>0.54343566158689394</v>
      </c>
      <c r="Q12" s="37">
        <f t="shared" si="4"/>
        <v>0.13268284103799718</v>
      </c>
      <c r="R12" s="37">
        <f t="shared" si="5"/>
        <v>5.9066998478706279E-2</v>
      </c>
      <c r="S12" s="37">
        <f t="shared" si="6"/>
        <v>0.21273560266973857</v>
      </c>
      <c r="T12" s="38"/>
    </row>
    <row r="13" spans="1:20">
      <c r="A13" s="35">
        <v>1998</v>
      </c>
      <c r="B13" s="14">
        <v>282203.2</v>
      </c>
      <c r="C13" s="14">
        <f t="shared" si="7"/>
        <v>12589.700000000012</v>
      </c>
      <c r="D13" s="14">
        <f t="shared" si="0"/>
        <v>205679.19999999998</v>
      </c>
      <c r="E13" s="14">
        <v>1917.9</v>
      </c>
      <c r="F13" s="14">
        <v>150992.79999999999</v>
      </c>
      <c r="G13" s="14">
        <v>32560.3</v>
      </c>
      <c r="H13" s="14">
        <v>20208.2</v>
      </c>
      <c r="I13" s="14">
        <v>63934.3</v>
      </c>
      <c r="K13" s="37">
        <f t="shared" si="1"/>
        <v>1</v>
      </c>
      <c r="L13" s="37">
        <f t="shared" si="1"/>
        <v>4.461218015954465E-2</v>
      </c>
      <c r="M13" s="37">
        <f t="shared" si="2"/>
        <v>0.72883369146770827</v>
      </c>
      <c r="N13" s="37">
        <f t="shared" si="2"/>
        <v>6.796166733757803E-3</v>
      </c>
      <c r="O13" s="38">
        <f t="shared" si="8"/>
        <v>0.6504288399281084</v>
      </c>
      <c r="P13" s="37">
        <f t="shared" si="3"/>
        <v>0.53504992147502217</v>
      </c>
      <c r="Q13" s="37">
        <f t="shared" si="4"/>
        <v>0.11537891845308627</v>
      </c>
      <c r="R13" s="37">
        <f t="shared" si="5"/>
        <v>7.1608684805842038E-2</v>
      </c>
      <c r="S13" s="37">
        <f t="shared" si="6"/>
        <v>0.22655412837274702</v>
      </c>
      <c r="T13" s="38"/>
    </row>
    <row r="14" spans="1:20">
      <c r="A14" s="35">
        <v>1999</v>
      </c>
      <c r="B14" s="14">
        <v>283941.09999999998</v>
      </c>
      <c r="C14" s="14">
        <f t="shared" si="7"/>
        <v>12644.799999999988</v>
      </c>
      <c r="D14" s="14">
        <f t="shared" si="0"/>
        <v>190439.9</v>
      </c>
      <c r="E14" s="14">
        <v>2409.1</v>
      </c>
      <c r="F14" s="14">
        <v>136573.4</v>
      </c>
      <c r="G14" s="14">
        <v>33175.5</v>
      </c>
      <c r="H14" s="14">
        <v>18281.900000000001</v>
      </c>
      <c r="I14" s="14">
        <v>80856.399999999994</v>
      </c>
      <c r="K14" s="37">
        <f t="shared" si="1"/>
        <v>1</v>
      </c>
      <c r="L14" s="37">
        <f t="shared" si="1"/>
        <v>4.453317959252813E-2</v>
      </c>
      <c r="M14" s="37">
        <f t="shared" si="2"/>
        <v>0.67070212801176021</v>
      </c>
      <c r="N14" s="37">
        <f t="shared" si="2"/>
        <v>8.4845061176420048E-3</v>
      </c>
      <c r="O14" s="38">
        <f t="shared" si="8"/>
        <v>0.59783138122659951</v>
      </c>
      <c r="P14" s="37">
        <f t="shared" si="3"/>
        <v>0.48099200855388674</v>
      </c>
      <c r="Q14" s="37">
        <f t="shared" si="4"/>
        <v>0.11683937267271277</v>
      </c>
      <c r="R14" s="37">
        <f t="shared" si="5"/>
        <v>6.4386240667518732E-2</v>
      </c>
      <c r="S14" s="37">
        <f t="shared" si="6"/>
        <v>0.28476469239571167</v>
      </c>
      <c r="T14" s="38"/>
    </row>
    <row r="15" spans="1:20">
      <c r="A15" s="35">
        <v>2000</v>
      </c>
      <c r="B15" s="14">
        <v>285524.09999999998</v>
      </c>
      <c r="C15" s="14">
        <f t="shared" si="7"/>
        <v>13338</v>
      </c>
      <c r="D15" s="14">
        <f t="shared" si="0"/>
        <v>169098.7</v>
      </c>
      <c r="E15" s="14">
        <v>2504.9</v>
      </c>
      <c r="F15" s="14">
        <v>117947.6</v>
      </c>
      <c r="G15" s="14">
        <v>30790.1</v>
      </c>
      <c r="H15" s="14">
        <v>17856.099999999999</v>
      </c>
      <c r="I15" s="14">
        <v>103087.4</v>
      </c>
      <c r="K15" s="37">
        <f t="shared" si="1"/>
        <v>1</v>
      </c>
      <c r="L15" s="37">
        <f t="shared" si="1"/>
        <v>4.671409523749484E-2</v>
      </c>
      <c r="M15" s="37">
        <f t="shared" si="2"/>
        <v>0.59223967433922398</v>
      </c>
      <c r="N15" s="37">
        <f t="shared" si="2"/>
        <v>8.772989740620846E-3</v>
      </c>
      <c r="O15" s="38">
        <f t="shared" si="8"/>
        <v>0.52092870619327758</v>
      </c>
      <c r="P15" s="37">
        <f t="shared" si="3"/>
        <v>0.41309157440650374</v>
      </c>
      <c r="Q15" s="37">
        <f t="shared" si="4"/>
        <v>0.10783713178677387</v>
      </c>
      <c r="R15" s="37">
        <f t="shared" si="5"/>
        <v>6.2537978405325503E-2</v>
      </c>
      <c r="S15" s="37">
        <f t="shared" si="6"/>
        <v>0.36104623042328127</v>
      </c>
      <c r="T15" s="38"/>
    </row>
    <row r="16" spans="1:20">
      <c r="A16" s="35">
        <v>2001</v>
      </c>
      <c r="B16" s="14">
        <v>290702.40000000002</v>
      </c>
      <c r="C16" s="14">
        <f t="shared" si="7"/>
        <v>14055.599999999977</v>
      </c>
      <c r="D16" s="14">
        <f t="shared" si="0"/>
        <v>159083.70000000001</v>
      </c>
      <c r="E16" s="14">
        <v>2594</v>
      </c>
      <c r="F16" s="14">
        <v>108797.2</v>
      </c>
      <c r="G16" s="14">
        <v>29810.400000000001</v>
      </c>
      <c r="H16" s="14">
        <v>17882.099999999999</v>
      </c>
      <c r="I16" s="14">
        <v>117563.1</v>
      </c>
      <c r="K16" s="37">
        <f t="shared" si="1"/>
        <v>1</v>
      </c>
      <c r="L16" s="37">
        <f t="shared" si="1"/>
        <v>4.8350478014629307E-2</v>
      </c>
      <c r="M16" s="37">
        <f t="shared" si="2"/>
        <v>0.54723903208229452</v>
      </c>
      <c r="N16" s="37">
        <f t="shared" si="2"/>
        <v>8.9232149442178658E-3</v>
      </c>
      <c r="O16" s="38">
        <f t="shared" si="8"/>
        <v>0.47680239310029771</v>
      </c>
      <c r="P16" s="37">
        <f t="shared" si="3"/>
        <v>0.37425628408984579</v>
      </c>
      <c r="Q16" s="37">
        <f t="shared" si="4"/>
        <v>0.10254610901045193</v>
      </c>
      <c r="R16" s="37">
        <f t="shared" si="5"/>
        <v>6.1513424037778833E-2</v>
      </c>
      <c r="S16" s="37">
        <f t="shared" si="6"/>
        <v>0.4044104899030761</v>
      </c>
      <c r="T16" s="38"/>
    </row>
    <row r="17" spans="1:20">
      <c r="A17" s="35">
        <v>2002</v>
      </c>
      <c r="B17" s="14">
        <v>291995.5</v>
      </c>
      <c r="C17" s="14">
        <f t="shared" si="7"/>
        <v>14279.799999999988</v>
      </c>
      <c r="D17" s="14">
        <f t="shared" si="0"/>
        <v>146904.1</v>
      </c>
      <c r="E17" s="14">
        <v>2324.1</v>
      </c>
      <c r="F17" s="14">
        <v>98398.6</v>
      </c>
      <c r="G17" s="14">
        <v>28688.2</v>
      </c>
      <c r="H17" s="14">
        <v>17493.2</v>
      </c>
      <c r="I17" s="14">
        <v>130811.6</v>
      </c>
      <c r="K17" s="37">
        <f t="shared" si="1"/>
        <v>1</v>
      </c>
      <c r="L17" s="37">
        <f t="shared" si="1"/>
        <v>4.8904178317816502E-2</v>
      </c>
      <c r="M17" s="37">
        <f t="shared" si="2"/>
        <v>0.50310398619156804</v>
      </c>
      <c r="N17" s="37">
        <f t="shared" si="2"/>
        <v>7.9593692368546774E-3</v>
      </c>
      <c r="O17" s="38">
        <f t="shared" si="8"/>
        <v>0.43523547451929911</v>
      </c>
      <c r="P17" s="37">
        <f t="shared" si="3"/>
        <v>0.33698670013750215</v>
      </c>
      <c r="Q17" s="37">
        <f t="shared" si="4"/>
        <v>9.824877438179698E-2</v>
      </c>
      <c r="R17" s="37">
        <f t="shared" si="5"/>
        <v>5.9909142435414245E-2</v>
      </c>
      <c r="S17" s="37">
        <f t="shared" si="6"/>
        <v>0.44799183549061544</v>
      </c>
      <c r="T17" s="38"/>
    </row>
    <row r="18" spans="1:20">
      <c r="A18" s="35">
        <v>2003</v>
      </c>
      <c r="B18" s="14">
        <v>281774.09999999998</v>
      </c>
      <c r="C18" s="14">
        <f t="shared" si="7"/>
        <v>10137.5</v>
      </c>
      <c r="D18" s="14">
        <f t="shared" si="0"/>
        <v>135405.5</v>
      </c>
      <c r="E18" s="14">
        <v>2185.4</v>
      </c>
      <c r="F18" s="14">
        <v>90152.8</v>
      </c>
      <c r="G18" s="14">
        <v>26920</v>
      </c>
      <c r="H18" s="14">
        <v>16147.3</v>
      </c>
      <c r="I18" s="14">
        <v>136231.1</v>
      </c>
      <c r="K18" s="37">
        <f t="shared" si="1"/>
        <v>1</v>
      </c>
      <c r="L18" s="37">
        <f t="shared" si="1"/>
        <v>3.5977401755519764E-2</v>
      </c>
      <c r="M18" s="37">
        <f t="shared" si="2"/>
        <v>0.48054629577381319</v>
      </c>
      <c r="N18" s="37">
        <f t="shared" si="2"/>
        <v>7.7558583276461542E-3</v>
      </c>
      <c r="O18" s="38">
        <f t="shared" si="8"/>
        <v>0.41548460273673138</v>
      </c>
      <c r="P18" s="37">
        <f t="shared" si="3"/>
        <v>0.31994707817361501</v>
      </c>
      <c r="Q18" s="37">
        <f t="shared" si="4"/>
        <v>9.5537524563116344E-2</v>
      </c>
      <c r="R18" s="37">
        <f t="shared" si="5"/>
        <v>5.7305834709435684E-2</v>
      </c>
      <c r="S18" s="37">
        <f t="shared" si="6"/>
        <v>0.48347630247066714</v>
      </c>
      <c r="T18" s="38"/>
    </row>
    <row r="19" spans="1:20">
      <c r="A19" s="35">
        <v>2004</v>
      </c>
      <c r="B19" s="14">
        <v>283634.2</v>
      </c>
      <c r="C19" s="14">
        <f t="shared" si="7"/>
        <v>9753.5</v>
      </c>
      <c r="D19" s="14">
        <f t="shared" si="0"/>
        <v>134543.6</v>
      </c>
      <c r="E19" s="14">
        <v>2081.5</v>
      </c>
      <c r="F19" s="14">
        <v>86988.5</v>
      </c>
      <c r="G19" s="14">
        <v>28455.8</v>
      </c>
      <c r="H19" s="14">
        <v>17017.8</v>
      </c>
      <c r="I19" s="14">
        <v>139337.1</v>
      </c>
      <c r="K19" s="37">
        <f t="shared" si="1"/>
        <v>1</v>
      </c>
      <c r="L19" s="37">
        <f t="shared" si="1"/>
        <v>3.4387602059272118E-2</v>
      </c>
      <c r="M19" s="37">
        <f t="shared" si="2"/>
        <v>0.47435605438272255</v>
      </c>
      <c r="N19" s="37">
        <f t="shared" si="2"/>
        <v>7.3386777758112382E-3</v>
      </c>
      <c r="O19" s="38">
        <f t="shared" si="8"/>
        <v>0.40701826507522715</v>
      </c>
      <c r="P19" s="37">
        <f t="shared" si="3"/>
        <v>0.30669256387276284</v>
      </c>
      <c r="Q19" s="37">
        <f t="shared" si="4"/>
        <v>0.1003257012024643</v>
      </c>
      <c r="R19" s="37">
        <f t="shared" si="5"/>
        <v>5.9999111531684114E-2</v>
      </c>
      <c r="S19" s="37">
        <f t="shared" si="6"/>
        <v>0.49125634355800535</v>
      </c>
      <c r="T19" s="38"/>
    </row>
    <row r="20" spans="1:20">
      <c r="A20" s="35">
        <v>2005</v>
      </c>
      <c r="B20" s="14">
        <v>289212.90000000002</v>
      </c>
      <c r="C20" s="14">
        <f t="shared" si="7"/>
        <v>10199.20000000007</v>
      </c>
      <c r="D20" s="14">
        <f t="shared" si="0"/>
        <v>133537.9</v>
      </c>
      <c r="E20" s="14">
        <v>2336</v>
      </c>
      <c r="F20" s="14">
        <v>85365.8</v>
      </c>
      <c r="G20" s="14">
        <v>29302</v>
      </c>
      <c r="H20" s="14">
        <v>16534.099999999999</v>
      </c>
      <c r="I20" s="14">
        <v>145475.79999999999</v>
      </c>
      <c r="K20" s="37">
        <f t="shared" si="1"/>
        <v>1</v>
      </c>
      <c r="L20" s="37">
        <f t="shared" si="1"/>
        <v>3.5265370251465505E-2</v>
      </c>
      <c r="M20" s="37">
        <f t="shared" si="2"/>
        <v>0.46172871265424187</v>
      </c>
      <c r="N20" s="37">
        <f t="shared" si="2"/>
        <v>8.0770947630620891E-3</v>
      </c>
      <c r="O20" s="38">
        <f t="shared" si="8"/>
        <v>0.39648231458555272</v>
      </c>
      <c r="P20" s="37">
        <f t="shared" si="3"/>
        <v>0.29516594868347851</v>
      </c>
      <c r="Q20" s="37">
        <f t="shared" si="4"/>
        <v>0.10131636590207421</v>
      </c>
      <c r="R20" s="37">
        <f t="shared" si="5"/>
        <v>5.7169303305627091E-2</v>
      </c>
      <c r="S20" s="37">
        <f t="shared" si="6"/>
        <v>0.50300591709429276</v>
      </c>
      <c r="T20" s="38"/>
    </row>
    <row r="21" spans="1:20">
      <c r="A21" s="35">
        <v>2006</v>
      </c>
      <c r="B21" s="14">
        <v>291259.8</v>
      </c>
      <c r="C21" s="14">
        <f t="shared" si="7"/>
        <v>10857.799999999988</v>
      </c>
      <c r="D21" s="14">
        <f t="shared" si="0"/>
        <v>129906.7</v>
      </c>
      <c r="E21" s="14">
        <v>2460.4</v>
      </c>
      <c r="F21" s="14">
        <v>83289.399999999994</v>
      </c>
      <c r="G21" s="14">
        <v>29167.1</v>
      </c>
      <c r="H21" s="14">
        <v>14989.8</v>
      </c>
      <c r="I21" s="14">
        <v>150495.29999999999</v>
      </c>
      <c r="K21" s="37">
        <f t="shared" si="1"/>
        <v>1</v>
      </c>
      <c r="L21" s="37">
        <f t="shared" si="1"/>
        <v>3.7278745642206679E-2</v>
      </c>
      <c r="M21" s="37">
        <f t="shared" ref="M21:N26" si="9">IFERROR(D21/$B21,"")</f>
        <v>0.44601658038630804</v>
      </c>
      <c r="N21" s="37">
        <f t="shared" si="9"/>
        <v>8.4474410818108098E-3</v>
      </c>
      <c r="O21" s="38">
        <f t="shared" si="8"/>
        <v>0.38610374655204738</v>
      </c>
      <c r="P21" s="37">
        <f t="shared" si="3"/>
        <v>0.28596256675311871</v>
      </c>
      <c r="Q21" s="37">
        <f t="shared" si="4"/>
        <v>0.10014117979892866</v>
      </c>
      <c r="R21" s="37">
        <f t="shared" si="5"/>
        <v>5.1465392752449872E-2</v>
      </c>
      <c r="S21" s="37">
        <f t="shared" si="6"/>
        <v>0.51670467397148523</v>
      </c>
      <c r="T21" s="38"/>
    </row>
    <row r="22" spans="1:20">
      <c r="A22" s="35">
        <v>2007</v>
      </c>
      <c r="B22" s="14">
        <v>294186.09999999998</v>
      </c>
      <c r="C22" s="14">
        <f t="shared" si="7"/>
        <v>12080.099999999977</v>
      </c>
      <c r="D22" s="14">
        <f t="shared" si="0"/>
        <v>113551.49999999999</v>
      </c>
      <c r="E22" s="14">
        <v>3476.2</v>
      </c>
      <c r="F22" s="14">
        <v>67394.2</v>
      </c>
      <c r="G22" s="14">
        <v>28438.400000000001</v>
      </c>
      <c r="H22" s="14">
        <v>14242.7</v>
      </c>
      <c r="I22" s="14">
        <v>168554.5</v>
      </c>
      <c r="K22" s="37">
        <f t="shared" si="1"/>
        <v>1</v>
      </c>
      <c r="L22" s="37">
        <f t="shared" si="1"/>
        <v>4.1062783047873364E-2</v>
      </c>
      <c r="M22" s="37">
        <f t="shared" si="9"/>
        <v>0.3859852657892402</v>
      </c>
      <c r="N22" s="37">
        <f t="shared" si="9"/>
        <v>1.1816329867386665E-2</v>
      </c>
      <c r="O22" s="38">
        <f t="shared" si="8"/>
        <v>0.32575502377576648</v>
      </c>
      <c r="P22" s="37">
        <f t="shared" si="3"/>
        <v>0.22908696230039421</v>
      </c>
      <c r="Q22" s="37">
        <f t="shared" si="4"/>
        <v>9.6668061475372241E-2</v>
      </c>
      <c r="R22" s="37">
        <f t="shared" si="5"/>
        <v>4.8413912146087125E-2</v>
      </c>
      <c r="S22" s="37">
        <f t="shared" si="6"/>
        <v>0.57295195116288644</v>
      </c>
      <c r="T22" s="38"/>
    </row>
    <row r="23" spans="1:20">
      <c r="A23" s="35">
        <v>2008</v>
      </c>
      <c r="B23" s="14">
        <v>320822.2</v>
      </c>
      <c r="C23" s="14">
        <f t="shared" si="7"/>
        <v>11950.700000000012</v>
      </c>
      <c r="D23" s="14">
        <f t="shared" si="0"/>
        <v>122083.59999999999</v>
      </c>
      <c r="E23" s="14">
        <v>3722.2</v>
      </c>
      <c r="F23" s="14">
        <v>69561.7</v>
      </c>
      <c r="G23" s="14">
        <v>33308.300000000003</v>
      </c>
      <c r="H23" s="14">
        <v>15491.4</v>
      </c>
      <c r="I23" s="14">
        <v>186787.9</v>
      </c>
      <c r="K23" s="37">
        <f t="shared" si="1"/>
        <v>1</v>
      </c>
      <c r="L23" s="37">
        <f t="shared" si="1"/>
        <v>3.7250227696213077E-2</v>
      </c>
      <c r="M23" s="37">
        <f t="shared" si="9"/>
        <v>0.38053351669554036</v>
      </c>
      <c r="N23" s="37">
        <f t="shared" si="9"/>
        <v>1.1602064944383523E-2</v>
      </c>
      <c r="O23" s="38">
        <f t="shared" si="8"/>
        <v>0.32064489302797627</v>
      </c>
      <c r="P23" s="37">
        <f t="shared" si="3"/>
        <v>0.21682321235874574</v>
      </c>
      <c r="Q23" s="37">
        <f t="shared" si="4"/>
        <v>0.1038216806692305</v>
      </c>
      <c r="R23" s="37">
        <f t="shared" si="5"/>
        <v>4.8286558723180627E-2</v>
      </c>
      <c r="S23" s="37">
        <f t="shared" si="6"/>
        <v>0.58221625560824652</v>
      </c>
      <c r="T23" s="38"/>
    </row>
    <row r="24" spans="1:20">
      <c r="A24" s="35">
        <v>2009</v>
      </c>
      <c r="B24" s="14">
        <v>337516.4</v>
      </c>
      <c r="C24" s="14">
        <f t="shared" si="7"/>
        <v>11444.700000000012</v>
      </c>
      <c r="D24" s="14">
        <f t="shared" si="0"/>
        <v>137550.70000000001</v>
      </c>
      <c r="E24" s="14">
        <v>3888.7</v>
      </c>
      <c r="F24" s="14">
        <v>72452.800000000003</v>
      </c>
      <c r="G24" s="14">
        <v>44878.5</v>
      </c>
      <c r="H24" s="14">
        <v>16330.7</v>
      </c>
      <c r="I24" s="14">
        <v>188521</v>
      </c>
      <c r="K24" s="37">
        <f t="shared" si="1"/>
        <v>1</v>
      </c>
      <c r="L24" s="37">
        <f t="shared" si="1"/>
        <v>3.3908574516675373E-2</v>
      </c>
      <c r="M24" s="37">
        <f t="shared" si="9"/>
        <v>0.40753782631006968</v>
      </c>
      <c r="N24" s="37">
        <f t="shared" si="9"/>
        <v>1.1521514213827831E-2</v>
      </c>
      <c r="O24" s="38">
        <f t="shared" si="8"/>
        <v>0.34763140398511005</v>
      </c>
      <c r="P24" s="37">
        <f t="shared" si="3"/>
        <v>0.21466453185682235</v>
      </c>
      <c r="Q24" s="37">
        <f t="shared" si="4"/>
        <v>0.13296687212828767</v>
      </c>
      <c r="R24" s="37">
        <f t="shared" si="5"/>
        <v>4.8384908111131782E-2</v>
      </c>
      <c r="S24" s="37">
        <f t="shared" si="6"/>
        <v>0.55855359917325498</v>
      </c>
      <c r="T24" s="38"/>
    </row>
    <row r="25" spans="1:20">
      <c r="A25" s="35">
        <v>2010</v>
      </c>
      <c r="B25" s="14">
        <v>353044.7</v>
      </c>
      <c r="C25" s="14">
        <f t="shared" si="7"/>
        <v>12730.399999999965</v>
      </c>
      <c r="D25" s="14">
        <f t="shared" si="0"/>
        <v>147733.30000000002</v>
      </c>
      <c r="E25" s="14">
        <v>4939.1000000000004</v>
      </c>
      <c r="F25" s="14">
        <v>78230.7</v>
      </c>
      <c r="G25" s="14">
        <v>50330.3</v>
      </c>
      <c r="H25" s="14">
        <v>14233.2</v>
      </c>
      <c r="I25" s="14">
        <v>192581</v>
      </c>
      <c r="K25" s="37">
        <f t="shared" si="1"/>
        <v>1</v>
      </c>
      <c r="L25" s="37">
        <f t="shared" si="1"/>
        <v>3.6058889993250048E-2</v>
      </c>
      <c r="M25" s="37">
        <f t="shared" si="9"/>
        <v>0.41845494352414869</v>
      </c>
      <c r="N25" s="37">
        <f t="shared" si="9"/>
        <v>1.3990013162639179E-2</v>
      </c>
      <c r="O25" s="38">
        <f t="shared" si="8"/>
        <v>0.36414935559151573</v>
      </c>
      <c r="P25" s="37">
        <f t="shared" si="3"/>
        <v>0.22158865435453357</v>
      </c>
      <c r="Q25" s="37">
        <f t="shared" si="4"/>
        <v>0.14256070123698217</v>
      </c>
      <c r="R25" s="37">
        <f t="shared" si="5"/>
        <v>4.0315574769993714E-2</v>
      </c>
      <c r="S25" s="37">
        <f t="shared" si="6"/>
        <v>0.54548616648260118</v>
      </c>
      <c r="T25" s="38"/>
    </row>
    <row r="26" spans="1:20">
      <c r="A26" s="35">
        <v>2011</v>
      </c>
      <c r="B26" s="14">
        <v>376177.4</v>
      </c>
      <c r="C26" s="14">
        <f t="shared" si="7"/>
        <v>14481.599999999977</v>
      </c>
      <c r="D26" s="14">
        <f t="shared" si="0"/>
        <v>186042.6</v>
      </c>
      <c r="E26" s="14">
        <v>5970.5</v>
      </c>
      <c r="F26" s="14">
        <v>88569</v>
      </c>
      <c r="G26" s="14">
        <v>71015.399999999994</v>
      </c>
      <c r="H26" s="14">
        <v>20487.7</v>
      </c>
      <c r="I26" s="14">
        <v>175653.2</v>
      </c>
      <c r="K26" s="37">
        <f t="shared" si="1"/>
        <v>1</v>
      </c>
      <c r="L26" s="37">
        <f t="shared" si="1"/>
        <v>3.8496730531924504E-2</v>
      </c>
      <c r="M26" s="37">
        <f t="shared" si="9"/>
        <v>0.49456081093654214</v>
      </c>
      <c r="N26" s="37">
        <f t="shared" si="9"/>
        <v>1.5871501052428984E-2</v>
      </c>
      <c r="O26" s="38">
        <f t="shared" si="8"/>
        <v>0.42422644209886073</v>
      </c>
      <c r="P26" s="37">
        <f t="shared" si="3"/>
        <v>0.23544476621934224</v>
      </c>
      <c r="Q26" s="37">
        <f t="shared" si="4"/>
        <v>0.18878167587951852</v>
      </c>
      <c r="R26" s="37">
        <f t="shared" si="5"/>
        <v>5.4462867785252382E-2</v>
      </c>
      <c r="S26" s="37">
        <f t="shared" si="6"/>
        <v>0.46694245853153327</v>
      </c>
      <c r="T26" s="38"/>
    </row>
    <row r="27" spans="1:20">
      <c r="A27" s="35">
        <v>2012</v>
      </c>
      <c r="B27" s="14">
        <v>389010.1</v>
      </c>
      <c r="C27" s="14">
        <f t="shared" si="7"/>
        <v>13893.5</v>
      </c>
      <c r="D27" s="14">
        <f t="shared" si="0"/>
        <v>200498.5</v>
      </c>
      <c r="E27" s="14">
        <v>6927.5</v>
      </c>
      <c r="F27" s="14">
        <v>91862.399999999994</v>
      </c>
      <c r="G27" s="14">
        <v>85301</v>
      </c>
      <c r="H27" s="14">
        <v>16407.599999999999</v>
      </c>
      <c r="I27" s="14">
        <v>174618.1</v>
      </c>
      <c r="K27" s="37">
        <f t="shared" si="1"/>
        <v>1</v>
      </c>
      <c r="L27" s="37">
        <f t="shared" si="1"/>
        <v>3.5715010998429095E-2</v>
      </c>
      <c r="M27" s="37">
        <f t="shared" ref="M27:N27" si="10">IFERROR(D27/$B27,"")</f>
        <v>0.51540692645255226</v>
      </c>
      <c r="N27" s="37">
        <f t="shared" si="10"/>
        <v>1.7808020922850075E-2</v>
      </c>
      <c r="O27" s="38">
        <f t="shared" si="8"/>
        <v>0.4554210803267062</v>
      </c>
      <c r="P27" s="37">
        <f t="shared" si="3"/>
        <v>0.23614399728953053</v>
      </c>
      <c r="Q27" s="37">
        <f t="shared" si="4"/>
        <v>0.21927708303717566</v>
      </c>
      <c r="R27" s="37">
        <f t="shared" si="5"/>
        <v>4.2177825202996011E-2</v>
      </c>
      <c r="S27" s="37">
        <f t="shared" si="6"/>
        <v>0.44887806254901869</v>
      </c>
      <c r="T27" s="38"/>
    </row>
    <row r="29" spans="1:20">
      <c r="B29" s="150"/>
    </row>
  </sheetData>
  <mergeCells count="13">
    <mergeCell ref="L1:S1"/>
    <mergeCell ref="C2:C3"/>
    <mergeCell ref="L2:L4"/>
    <mergeCell ref="M2:M4"/>
    <mergeCell ref="S2:S4"/>
    <mergeCell ref="N3:N4"/>
    <mergeCell ref="O3:O4"/>
    <mergeCell ref="R3:R4"/>
    <mergeCell ref="B1:B3"/>
    <mergeCell ref="D1:I1"/>
    <mergeCell ref="D2:D3"/>
    <mergeCell ref="I2:I3"/>
    <mergeCell ref="K1:K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33"/>
  <sheetViews>
    <sheetView workbookViewId="0">
      <selection activeCell="B5" sqref="B5:I27"/>
    </sheetView>
  </sheetViews>
  <sheetFormatPr defaultRowHeight="12.75"/>
  <cols>
    <col min="1" max="1" width="30.28515625"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9" width="18.140625" style="33" customWidth="1"/>
    <col min="10" max="11" width="9.140625" style="33"/>
    <col min="12" max="12" width="20.140625" style="33" bestFit="1" customWidth="1"/>
    <col min="13" max="14" width="9.140625" style="33"/>
    <col min="15" max="15" width="16.85546875" style="33" bestFit="1" customWidth="1"/>
    <col min="16" max="16384" width="9.140625" style="33"/>
  </cols>
  <sheetData>
    <row r="1" spans="1:20">
      <c r="A1" s="34" t="s">
        <v>12</v>
      </c>
      <c r="B1" s="252" t="s">
        <v>1</v>
      </c>
      <c r="C1" s="90"/>
      <c r="D1" s="253" t="s">
        <v>8</v>
      </c>
      <c r="E1" s="253"/>
      <c r="F1" s="253"/>
      <c r="G1" s="253"/>
      <c r="H1" s="253"/>
      <c r="I1" s="253"/>
      <c r="K1" s="250" t="s">
        <v>1</v>
      </c>
      <c r="L1" s="249" t="s">
        <v>776</v>
      </c>
      <c r="M1" s="249"/>
      <c r="N1" s="249"/>
      <c r="O1" s="249"/>
      <c r="P1" s="249"/>
      <c r="Q1" s="249"/>
      <c r="R1" s="249"/>
      <c r="S1" s="249"/>
    </row>
    <row r="2" spans="1:20" ht="15" customHeight="1">
      <c r="B2" s="252"/>
      <c r="C2" s="252" t="s">
        <v>32</v>
      </c>
      <c r="D2" s="248" t="s">
        <v>2</v>
      </c>
      <c r="I2" s="248" t="s">
        <v>7</v>
      </c>
      <c r="K2" s="250"/>
      <c r="L2" s="251" t="s">
        <v>798</v>
      </c>
      <c r="M2" s="251" t="s">
        <v>799</v>
      </c>
      <c r="N2" s="110"/>
      <c r="O2" s="110"/>
      <c r="P2" s="110"/>
      <c r="Q2" s="110"/>
      <c r="R2" s="110"/>
      <c r="S2" s="251" t="s">
        <v>800</v>
      </c>
    </row>
    <row r="3" spans="1:20">
      <c r="B3" s="252"/>
      <c r="C3" s="252"/>
      <c r="D3" s="248"/>
      <c r="E3" s="58" t="s">
        <v>3</v>
      </c>
      <c r="F3" s="58" t="s">
        <v>4</v>
      </c>
      <c r="G3" s="58" t="s">
        <v>5</v>
      </c>
      <c r="H3" s="58" t="s">
        <v>6</v>
      </c>
      <c r="I3" s="248"/>
      <c r="K3" s="250"/>
      <c r="L3" s="251"/>
      <c r="M3" s="251"/>
      <c r="N3" s="235" t="s">
        <v>801</v>
      </c>
      <c r="O3" s="235" t="s">
        <v>802</v>
      </c>
      <c r="P3" s="91"/>
      <c r="Q3" s="91"/>
      <c r="R3" s="235" t="s">
        <v>803</v>
      </c>
      <c r="S3" s="251"/>
    </row>
    <row r="4" spans="1:20" ht="51">
      <c r="B4" s="90"/>
      <c r="C4" s="90"/>
      <c r="D4" s="91"/>
      <c r="E4" s="58"/>
      <c r="F4" s="58"/>
      <c r="G4" s="58"/>
      <c r="H4" s="58"/>
      <c r="I4" s="91"/>
      <c r="K4" s="250"/>
      <c r="L4" s="251"/>
      <c r="M4" s="251"/>
      <c r="N4" s="235"/>
      <c r="O4" s="235"/>
      <c r="P4" s="111" t="s">
        <v>804</v>
      </c>
      <c r="Q4" s="111" t="s">
        <v>805</v>
      </c>
      <c r="R4" s="235"/>
      <c r="S4" s="251"/>
    </row>
    <row r="5" spans="1:20">
      <c r="A5" s="35">
        <v>1990</v>
      </c>
      <c r="B5" s="14"/>
      <c r="C5" s="14"/>
      <c r="D5" s="14"/>
      <c r="E5" s="14"/>
      <c r="F5" s="14"/>
      <c r="G5" s="14"/>
      <c r="H5" s="14"/>
      <c r="I5" s="14"/>
      <c r="K5" s="37" t="str">
        <f t="shared" ref="K5:L27" si="0">IFERROR(B5/$B5,"")</f>
        <v/>
      </c>
      <c r="L5" s="37" t="str">
        <f t="shared" si="0"/>
        <v/>
      </c>
      <c r="M5" s="37" t="str">
        <f t="shared" ref="M5:N20" si="1">IFERROR(D5/$B5,"")</f>
        <v/>
      </c>
      <c r="N5" s="37" t="str">
        <f t="shared" si="1"/>
        <v/>
      </c>
      <c r="O5" s="38"/>
      <c r="P5" s="37" t="str">
        <f t="shared" ref="P5:P27" si="2">IFERROR(F5/$B5,"")</f>
        <v/>
      </c>
      <c r="Q5" s="37" t="str">
        <f t="shared" ref="Q5:Q27" si="3">IFERROR(G5/$B5,"")</f>
        <v/>
      </c>
      <c r="R5" s="37" t="str">
        <f t="shared" ref="R5:R27" si="4">IFERROR(H5/$B5,"")</f>
        <v/>
      </c>
      <c r="S5" s="37" t="str">
        <f t="shared" ref="S5:S27" si="5">IFERROR(I5/$B5,"")</f>
        <v/>
      </c>
      <c r="T5" s="38"/>
    </row>
    <row r="6" spans="1:20">
      <c r="A6" s="35">
        <v>1991</v>
      </c>
      <c r="B6" s="14"/>
      <c r="C6" s="14"/>
      <c r="D6" s="14"/>
      <c r="E6" s="14"/>
      <c r="F6" s="14"/>
      <c r="G6" s="14"/>
      <c r="H6" s="14"/>
      <c r="I6" s="14"/>
      <c r="K6" s="37" t="str">
        <f t="shared" si="0"/>
        <v/>
      </c>
      <c r="L6" s="37" t="str">
        <f t="shared" si="0"/>
        <v/>
      </c>
      <c r="M6" s="37" t="str">
        <f t="shared" si="1"/>
        <v/>
      </c>
      <c r="N6" s="37" t="str">
        <f t="shared" si="1"/>
        <v/>
      </c>
      <c r="O6" s="38"/>
      <c r="P6" s="37" t="str">
        <f t="shared" si="2"/>
        <v/>
      </c>
      <c r="Q6" s="37" t="str">
        <f t="shared" si="3"/>
        <v/>
      </c>
      <c r="R6" s="37" t="str">
        <f t="shared" si="4"/>
        <v/>
      </c>
      <c r="S6" s="37" t="str">
        <f t="shared" si="5"/>
        <v/>
      </c>
      <c r="T6" s="38"/>
    </row>
    <row r="7" spans="1:20">
      <c r="A7" s="35">
        <v>1992</v>
      </c>
      <c r="B7" s="14"/>
      <c r="C7" s="14"/>
      <c r="D7" s="14"/>
      <c r="E7" s="14"/>
      <c r="F7" s="14"/>
      <c r="G7" s="14"/>
      <c r="H7" s="14"/>
      <c r="I7" s="14"/>
      <c r="K7" s="37" t="str">
        <f t="shared" si="0"/>
        <v/>
      </c>
      <c r="L7" s="37" t="str">
        <f t="shared" si="0"/>
        <v/>
      </c>
      <c r="M7" s="37" t="str">
        <f t="shared" si="1"/>
        <v/>
      </c>
      <c r="N7" s="37" t="str">
        <f t="shared" si="1"/>
        <v/>
      </c>
      <c r="O7" s="38"/>
      <c r="P7" s="37" t="str">
        <f t="shared" si="2"/>
        <v/>
      </c>
      <c r="Q7" s="37" t="str">
        <f t="shared" si="3"/>
        <v/>
      </c>
      <c r="R7" s="37" t="str">
        <f t="shared" si="4"/>
        <v/>
      </c>
      <c r="S7" s="37" t="str">
        <f t="shared" si="5"/>
        <v/>
      </c>
      <c r="T7" s="38"/>
    </row>
    <row r="8" spans="1:20">
      <c r="A8" s="35">
        <v>1993</v>
      </c>
      <c r="B8" s="14"/>
      <c r="C8" s="14"/>
      <c r="D8" s="14"/>
      <c r="E8" s="14"/>
      <c r="F8" s="14"/>
      <c r="G8" s="14"/>
      <c r="H8" s="14"/>
      <c r="I8" s="14"/>
      <c r="K8" s="37" t="str">
        <f t="shared" si="0"/>
        <v/>
      </c>
      <c r="L8" s="37" t="str">
        <f t="shared" si="0"/>
        <v/>
      </c>
      <c r="M8" s="37" t="str">
        <f t="shared" si="1"/>
        <v/>
      </c>
      <c r="N8" s="37" t="str">
        <f t="shared" si="1"/>
        <v/>
      </c>
      <c r="O8" s="38"/>
      <c r="P8" s="37" t="str">
        <f t="shared" si="2"/>
        <v/>
      </c>
      <c r="Q8" s="37" t="str">
        <f t="shared" si="3"/>
        <v/>
      </c>
      <c r="R8" s="37" t="str">
        <f t="shared" si="4"/>
        <v/>
      </c>
      <c r="S8" s="37" t="str">
        <f t="shared" si="5"/>
        <v/>
      </c>
      <c r="T8" s="38"/>
    </row>
    <row r="9" spans="1:20">
      <c r="A9" s="35">
        <v>1994</v>
      </c>
      <c r="B9" s="14"/>
      <c r="C9" s="14"/>
      <c r="D9" s="14"/>
      <c r="E9" s="14"/>
      <c r="F9" s="14"/>
      <c r="G9" s="14"/>
      <c r="H9" s="14"/>
      <c r="I9" s="14"/>
      <c r="K9" s="37" t="str">
        <f t="shared" si="0"/>
        <v/>
      </c>
      <c r="L9" s="37" t="str">
        <f t="shared" si="0"/>
        <v/>
      </c>
      <c r="M9" s="37" t="str">
        <f t="shared" si="1"/>
        <v/>
      </c>
      <c r="N9" s="37" t="str">
        <f t="shared" si="1"/>
        <v/>
      </c>
      <c r="O9" s="38"/>
      <c r="P9" s="37" t="str">
        <f t="shared" si="2"/>
        <v/>
      </c>
      <c r="Q9" s="37" t="str">
        <f t="shared" si="3"/>
        <v/>
      </c>
      <c r="R9" s="37" t="str">
        <f t="shared" si="4"/>
        <v/>
      </c>
      <c r="S9" s="37" t="str">
        <f t="shared" si="5"/>
        <v/>
      </c>
      <c r="T9" s="38"/>
    </row>
    <row r="10" spans="1:20">
      <c r="A10" s="35">
        <v>1995</v>
      </c>
      <c r="B10" s="14">
        <v>5640.5</v>
      </c>
      <c r="C10" s="14">
        <f t="shared" ref="C10:C27" si="6">IFERROR(B10-SUM(D10,I10),"")</f>
        <v>1966.4299999999998</v>
      </c>
      <c r="D10" s="14">
        <f t="shared" ref="D10:D27" si="7">IFERROR(SUM(E10:H10),"")</f>
        <v>2855.19</v>
      </c>
      <c r="E10" s="14">
        <v>1154.9000000000001</v>
      </c>
      <c r="F10" s="14">
        <v>372.7</v>
      </c>
      <c r="G10" s="14">
        <v>406.19</v>
      </c>
      <c r="H10" s="14">
        <v>921.4</v>
      </c>
      <c r="I10" s="14">
        <v>818.88</v>
      </c>
      <c r="K10" s="37">
        <f t="shared" si="0"/>
        <v>1</v>
      </c>
      <c r="L10" s="37">
        <f t="shared" si="0"/>
        <v>0.34862689477883163</v>
      </c>
      <c r="M10" s="37">
        <f t="shared" si="1"/>
        <v>0.50619448630440567</v>
      </c>
      <c r="N10" s="37">
        <f t="shared" si="1"/>
        <v>0.20475135183051149</v>
      </c>
      <c r="O10" s="38">
        <f t="shared" ref="O10:O27" si="8">SUM(P10:Q10)</f>
        <v>0.13808882191295097</v>
      </c>
      <c r="P10" s="37">
        <f t="shared" si="2"/>
        <v>6.607570250864285E-2</v>
      </c>
      <c r="Q10" s="37">
        <f t="shared" si="3"/>
        <v>7.2013119404308129E-2</v>
      </c>
      <c r="R10" s="37">
        <f t="shared" si="4"/>
        <v>0.16335431256094318</v>
      </c>
      <c r="S10" s="37">
        <f t="shared" si="5"/>
        <v>0.1451786189167627</v>
      </c>
      <c r="T10" s="38"/>
    </row>
    <row r="11" spans="1:20">
      <c r="A11" s="35">
        <v>1996</v>
      </c>
      <c r="B11" s="14">
        <v>6152.6</v>
      </c>
      <c r="C11" s="14">
        <f t="shared" si="6"/>
        <v>2231.63</v>
      </c>
      <c r="D11" s="14">
        <f t="shared" si="7"/>
        <v>3232.51</v>
      </c>
      <c r="E11" s="14">
        <v>975.4</v>
      </c>
      <c r="F11" s="14">
        <v>460.5</v>
      </c>
      <c r="G11" s="14">
        <v>458.61</v>
      </c>
      <c r="H11" s="14">
        <v>1338</v>
      </c>
      <c r="I11" s="14">
        <v>688.46</v>
      </c>
      <c r="K11" s="37">
        <f t="shared" si="0"/>
        <v>1</v>
      </c>
      <c r="L11" s="37">
        <f t="shared" si="0"/>
        <v>0.36271332444820076</v>
      </c>
      <c r="M11" s="37">
        <f t="shared" si="1"/>
        <v>0.52538926632643113</v>
      </c>
      <c r="N11" s="37">
        <f t="shared" si="1"/>
        <v>0.15853460325715957</v>
      </c>
      <c r="O11" s="38">
        <f t="shared" si="8"/>
        <v>0.14938562558918181</v>
      </c>
      <c r="P11" s="37">
        <f t="shared" si="2"/>
        <v>7.4846406397295451E-2</v>
      </c>
      <c r="Q11" s="37">
        <f t="shared" si="3"/>
        <v>7.4539219191886358E-2</v>
      </c>
      <c r="R11" s="37">
        <f t="shared" si="4"/>
        <v>0.21746903748008969</v>
      </c>
      <c r="S11" s="37">
        <f t="shared" si="5"/>
        <v>0.11189740922536813</v>
      </c>
      <c r="T11" s="38"/>
    </row>
    <row r="12" spans="1:20">
      <c r="A12" s="35">
        <v>1997</v>
      </c>
      <c r="B12" s="14">
        <v>6968.2</v>
      </c>
      <c r="C12" s="14">
        <f t="shared" si="6"/>
        <v>2528.16</v>
      </c>
      <c r="D12" s="14">
        <f t="shared" si="7"/>
        <v>3559.56</v>
      </c>
      <c r="E12" s="14">
        <v>1025.0999999999999</v>
      </c>
      <c r="F12" s="14">
        <v>444.7</v>
      </c>
      <c r="G12" s="14">
        <v>528.16</v>
      </c>
      <c r="H12" s="14">
        <v>1561.6</v>
      </c>
      <c r="I12" s="14">
        <v>880.48</v>
      </c>
      <c r="K12" s="37">
        <f t="shared" si="0"/>
        <v>1</v>
      </c>
      <c r="L12" s="37">
        <f t="shared" si="0"/>
        <v>0.36281392612152347</v>
      </c>
      <c r="M12" s="37">
        <f t="shared" si="1"/>
        <v>0.51082919548807437</v>
      </c>
      <c r="N12" s="37">
        <f t="shared" si="1"/>
        <v>0.14711116213656322</v>
      </c>
      <c r="O12" s="38">
        <f t="shared" si="8"/>
        <v>0.13961424758187191</v>
      </c>
      <c r="P12" s="37">
        <f t="shared" si="2"/>
        <v>6.3818489710398663E-2</v>
      </c>
      <c r="Q12" s="37">
        <f t="shared" si="3"/>
        <v>7.579575787147326E-2</v>
      </c>
      <c r="R12" s="37">
        <f t="shared" si="4"/>
        <v>0.22410378576963921</v>
      </c>
      <c r="S12" s="37">
        <f t="shared" si="5"/>
        <v>0.12635687839040211</v>
      </c>
      <c r="T12" s="38"/>
    </row>
    <row r="13" spans="1:20">
      <c r="A13" s="35">
        <v>1998</v>
      </c>
      <c r="B13" s="14">
        <v>7743.4</v>
      </c>
      <c r="C13" s="14">
        <f t="shared" si="6"/>
        <v>2791.62</v>
      </c>
      <c r="D13" s="14">
        <f t="shared" si="7"/>
        <v>3815.95</v>
      </c>
      <c r="E13" s="14">
        <v>1188</v>
      </c>
      <c r="F13" s="14">
        <v>1442.4</v>
      </c>
      <c r="G13" s="14">
        <v>610.75</v>
      </c>
      <c r="H13" s="14">
        <v>574.79999999999995</v>
      </c>
      <c r="I13" s="14">
        <v>1135.83</v>
      </c>
      <c r="K13" s="37">
        <f t="shared" si="0"/>
        <v>1</v>
      </c>
      <c r="L13" s="37">
        <f t="shared" si="0"/>
        <v>0.36051605238009143</v>
      </c>
      <c r="M13" s="37">
        <f t="shared" si="1"/>
        <v>0.49280032027274839</v>
      </c>
      <c r="N13" s="37">
        <f t="shared" si="1"/>
        <v>0.15342097786502054</v>
      </c>
      <c r="O13" s="38">
        <f t="shared" si="8"/>
        <v>0.26514838443061189</v>
      </c>
      <c r="P13" s="37">
        <f t="shared" si="2"/>
        <v>0.18627476302399465</v>
      </c>
      <c r="Q13" s="37">
        <f t="shared" si="3"/>
        <v>7.8873621406617259E-2</v>
      </c>
      <c r="R13" s="37">
        <f t="shared" si="4"/>
        <v>7.4230957977115999E-2</v>
      </c>
      <c r="S13" s="37">
        <f t="shared" si="5"/>
        <v>0.14668362734716017</v>
      </c>
      <c r="T13" s="38"/>
    </row>
    <row r="14" spans="1:20">
      <c r="A14" s="35">
        <v>1999</v>
      </c>
      <c r="B14" s="14">
        <v>8446.9</v>
      </c>
      <c r="C14" s="14">
        <f t="shared" si="6"/>
        <v>3109.6800000000003</v>
      </c>
      <c r="D14" s="14">
        <f t="shared" si="7"/>
        <v>3883.7599999999998</v>
      </c>
      <c r="E14" s="14">
        <v>907.3</v>
      </c>
      <c r="F14" s="14">
        <v>1733.8</v>
      </c>
      <c r="G14" s="14">
        <v>721.56</v>
      </c>
      <c r="H14" s="14">
        <v>521.1</v>
      </c>
      <c r="I14" s="14">
        <v>1453.46</v>
      </c>
      <c r="K14" s="37">
        <f t="shared" si="0"/>
        <v>1</v>
      </c>
      <c r="L14" s="37">
        <f t="shared" si="0"/>
        <v>0.36814452639429857</v>
      </c>
      <c r="M14" s="37">
        <f t="shared" si="1"/>
        <v>0.45978524665853743</v>
      </c>
      <c r="N14" s="37">
        <f t="shared" si="1"/>
        <v>0.10741218671938818</v>
      </c>
      <c r="O14" s="38">
        <f t="shared" si="8"/>
        <v>0.29068178858516142</v>
      </c>
      <c r="P14" s="37">
        <f t="shared" si="2"/>
        <v>0.20525873397341038</v>
      </c>
      <c r="Q14" s="37">
        <f t="shared" si="3"/>
        <v>8.5423054611751051E-2</v>
      </c>
      <c r="R14" s="37">
        <f t="shared" si="4"/>
        <v>6.1691271353987859E-2</v>
      </c>
      <c r="S14" s="37">
        <f t="shared" si="5"/>
        <v>0.17207022694716406</v>
      </c>
      <c r="T14" s="38"/>
    </row>
    <row r="15" spans="1:20">
      <c r="A15" s="35">
        <v>2000</v>
      </c>
      <c r="B15" s="14">
        <v>9231.5</v>
      </c>
      <c r="C15" s="14">
        <f t="shared" si="6"/>
        <v>3417.9699999999993</v>
      </c>
      <c r="D15" s="14">
        <f t="shared" si="7"/>
        <v>4411.09</v>
      </c>
      <c r="E15" s="14">
        <v>1484.5</v>
      </c>
      <c r="F15" s="14">
        <v>1539.8</v>
      </c>
      <c r="G15" s="14">
        <v>778.49</v>
      </c>
      <c r="H15" s="14">
        <v>608.29999999999995</v>
      </c>
      <c r="I15" s="14">
        <v>1402.44</v>
      </c>
      <c r="K15" s="37">
        <f t="shared" si="0"/>
        <v>1</v>
      </c>
      <c r="L15" s="37">
        <f t="shared" si="0"/>
        <v>0.37025077181389798</v>
      </c>
      <c r="M15" s="37">
        <f t="shared" si="1"/>
        <v>0.4778302551048042</v>
      </c>
      <c r="N15" s="37">
        <f t="shared" si="1"/>
        <v>0.16080810269187024</v>
      </c>
      <c r="O15" s="38">
        <f t="shared" si="8"/>
        <v>0.25112820235064726</v>
      </c>
      <c r="P15" s="37">
        <f t="shared" si="2"/>
        <v>0.16679846178844174</v>
      </c>
      <c r="Q15" s="37">
        <f t="shared" si="3"/>
        <v>8.4329740562205491E-2</v>
      </c>
      <c r="R15" s="37">
        <f t="shared" si="4"/>
        <v>6.5893950062286724E-2</v>
      </c>
      <c r="S15" s="37">
        <f t="shared" si="5"/>
        <v>0.15191897308129773</v>
      </c>
      <c r="T15" s="38"/>
    </row>
    <row r="16" spans="1:20">
      <c r="A16" s="35">
        <v>2001</v>
      </c>
      <c r="B16" s="14">
        <v>10240.200000000001</v>
      </c>
      <c r="C16" s="14">
        <f t="shared" si="6"/>
        <v>3787.51</v>
      </c>
      <c r="D16" s="14">
        <f t="shared" si="7"/>
        <v>5153.21</v>
      </c>
      <c r="E16" s="14">
        <v>1351.9</v>
      </c>
      <c r="F16" s="14">
        <v>2342.1999999999998</v>
      </c>
      <c r="G16" s="14">
        <v>826.41</v>
      </c>
      <c r="H16" s="14">
        <v>632.70000000000005</v>
      </c>
      <c r="I16" s="14">
        <v>1299.48</v>
      </c>
      <c r="K16" s="37">
        <f t="shared" si="0"/>
        <v>1</v>
      </c>
      <c r="L16" s="37">
        <f t="shared" si="0"/>
        <v>0.36986679947657269</v>
      </c>
      <c r="M16" s="37">
        <f t="shared" si="1"/>
        <v>0.50323333528642011</v>
      </c>
      <c r="N16" s="37">
        <f t="shared" si="1"/>
        <v>0.13201890588074452</v>
      </c>
      <c r="O16" s="38">
        <f t="shared" si="8"/>
        <v>0.30942852678658617</v>
      </c>
      <c r="P16" s="37">
        <f t="shared" si="2"/>
        <v>0.22872600144528424</v>
      </c>
      <c r="Q16" s="37">
        <f t="shared" si="3"/>
        <v>8.0702525341301914E-2</v>
      </c>
      <c r="R16" s="37">
        <f t="shared" si="4"/>
        <v>6.1785902619089471E-2</v>
      </c>
      <c r="S16" s="37">
        <f t="shared" si="5"/>
        <v>0.12689986523700708</v>
      </c>
      <c r="T16" s="38"/>
    </row>
    <row r="17" spans="1:20">
      <c r="A17" s="35">
        <v>2002</v>
      </c>
      <c r="B17" s="14">
        <v>11199.4</v>
      </c>
      <c r="C17" s="14">
        <f t="shared" si="6"/>
        <v>4103.17</v>
      </c>
      <c r="D17" s="14">
        <f t="shared" si="7"/>
        <v>5652.91</v>
      </c>
      <c r="E17" s="14">
        <v>1747.4</v>
      </c>
      <c r="F17" s="14">
        <v>2298.6</v>
      </c>
      <c r="G17" s="14">
        <v>797.41</v>
      </c>
      <c r="H17" s="14">
        <v>809.5</v>
      </c>
      <c r="I17" s="14">
        <v>1443.32</v>
      </c>
      <c r="K17" s="37">
        <f t="shared" si="0"/>
        <v>1</v>
      </c>
      <c r="L17" s="37">
        <f t="shared" si="0"/>
        <v>0.36637409146918587</v>
      </c>
      <c r="M17" s="37">
        <f t="shared" si="1"/>
        <v>0.5047511473828955</v>
      </c>
      <c r="N17" s="37">
        <f t="shared" si="1"/>
        <v>0.15602621569012626</v>
      </c>
      <c r="O17" s="38">
        <f t="shared" si="8"/>
        <v>0.27644427380038217</v>
      </c>
      <c r="P17" s="37">
        <f t="shared" si="2"/>
        <v>0.20524313802525135</v>
      </c>
      <c r="Q17" s="37">
        <f t="shared" si="3"/>
        <v>7.1201135775130805E-2</v>
      </c>
      <c r="R17" s="37">
        <f t="shared" si="4"/>
        <v>7.2280657892387093E-2</v>
      </c>
      <c r="S17" s="37">
        <f t="shared" si="5"/>
        <v>0.12887476114791863</v>
      </c>
      <c r="T17" s="38"/>
    </row>
    <row r="18" spans="1:20">
      <c r="A18" s="35">
        <v>2003</v>
      </c>
      <c r="B18" s="14">
        <v>12566.1</v>
      </c>
      <c r="C18" s="14">
        <f t="shared" si="6"/>
        <v>4457.6499999999996</v>
      </c>
      <c r="D18" s="14">
        <f t="shared" si="7"/>
        <v>6298.8</v>
      </c>
      <c r="E18" s="14">
        <v>1731.8</v>
      </c>
      <c r="F18" s="14">
        <v>3061.5</v>
      </c>
      <c r="G18" s="14">
        <v>880.6</v>
      </c>
      <c r="H18" s="14">
        <v>624.9</v>
      </c>
      <c r="I18" s="14">
        <v>1809.65</v>
      </c>
      <c r="K18" s="37">
        <f t="shared" si="0"/>
        <v>1</v>
      </c>
      <c r="L18" s="37">
        <f t="shared" si="0"/>
        <v>0.35473615521124291</v>
      </c>
      <c r="M18" s="37">
        <f t="shared" si="1"/>
        <v>0.50125337216797572</v>
      </c>
      <c r="N18" s="37">
        <f t="shared" si="1"/>
        <v>0.13781523304764404</v>
      </c>
      <c r="O18" s="38">
        <f t="shared" si="8"/>
        <v>0.31370910624617021</v>
      </c>
      <c r="P18" s="37">
        <f t="shared" si="2"/>
        <v>0.24363167569890418</v>
      </c>
      <c r="Q18" s="37">
        <f t="shared" si="3"/>
        <v>7.0077430547266062E-2</v>
      </c>
      <c r="R18" s="37">
        <f t="shared" si="4"/>
        <v>4.972903287416143E-2</v>
      </c>
      <c r="S18" s="37">
        <f t="shared" si="5"/>
        <v>0.14401047262078132</v>
      </c>
      <c r="T18" s="38"/>
    </row>
    <row r="19" spans="1:20">
      <c r="A19" s="35">
        <v>2004</v>
      </c>
      <c r="B19" s="14">
        <v>13621.8</v>
      </c>
      <c r="C19" s="14">
        <f t="shared" si="6"/>
        <v>4739.2699999999986</v>
      </c>
      <c r="D19" s="14">
        <f t="shared" si="7"/>
        <v>6468.1</v>
      </c>
      <c r="E19" s="14">
        <v>1789.3</v>
      </c>
      <c r="F19" s="14">
        <v>2803.4</v>
      </c>
      <c r="G19" s="14">
        <v>995.8</v>
      </c>
      <c r="H19" s="14">
        <v>879.6</v>
      </c>
      <c r="I19" s="14">
        <v>2414.4299999999998</v>
      </c>
      <c r="K19" s="37">
        <f t="shared" si="0"/>
        <v>1</v>
      </c>
      <c r="L19" s="37">
        <f t="shared" si="0"/>
        <v>0.34791804313673663</v>
      </c>
      <c r="M19" s="37">
        <f t="shared" si="1"/>
        <v>0.47483445653291051</v>
      </c>
      <c r="N19" s="37">
        <f t="shared" si="1"/>
        <v>0.13135562113670735</v>
      </c>
      <c r="O19" s="38">
        <f t="shared" si="8"/>
        <v>0.27890587147073076</v>
      </c>
      <c r="P19" s="37">
        <f t="shared" si="2"/>
        <v>0.20580246369789604</v>
      </c>
      <c r="Q19" s="37">
        <f t="shared" si="3"/>
        <v>7.3103407772834722E-2</v>
      </c>
      <c r="R19" s="37">
        <f t="shared" si="4"/>
        <v>6.4572963925472404E-2</v>
      </c>
      <c r="S19" s="37">
        <f t="shared" si="5"/>
        <v>0.1772475003303528</v>
      </c>
      <c r="T19" s="38"/>
    </row>
    <row r="20" spans="1:20">
      <c r="A20" s="35">
        <v>2005</v>
      </c>
      <c r="B20" s="14">
        <v>14497.5</v>
      </c>
      <c r="C20" s="14">
        <f t="shared" si="6"/>
        <v>5197.6399999999994</v>
      </c>
      <c r="D20" s="14">
        <f t="shared" si="7"/>
        <v>7012.9</v>
      </c>
      <c r="E20" s="14">
        <v>1793.1</v>
      </c>
      <c r="F20" s="14">
        <v>3094.7</v>
      </c>
      <c r="G20" s="14">
        <v>1135.5</v>
      </c>
      <c r="H20" s="14">
        <v>989.6</v>
      </c>
      <c r="I20" s="14">
        <v>2286.96</v>
      </c>
      <c r="K20" s="37">
        <f t="shared" si="0"/>
        <v>1</v>
      </c>
      <c r="L20" s="37">
        <f t="shared" si="0"/>
        <v>0.35851974478358334</v>
      </c>
      <c r="M20" s="37">
        <f t="shared" si="1"/>
        <v>0.48373167787549576</v>
      </c>
      <c r="N20" s="37">
        <f t="shared" si="1"/>
        <v>0.12368339368856698</v>
      </c>
      <c r="O20" s="38">
        <f t="shared" si="8"/>
        <v>0.29178823935161236</v>
      </c>
      <c r="P20" s="37">
        <f t="shared" si="2"/>
        <v>0.21346439041214002</v>
      </c>
      <c r="Q20" s="37">
        <f t="shared" si="3"/>
        <v>7.8323848939472321E-2</v>
      </c>
      <c r="R20" s="37">
        <f t="shared" si="4"/>
        <v>6.8260044835316433E-2</v>
      </c>
      <c r="S20" s="37">
        <f t="shared" si="5"/>
        <v>0.15774857734092085</v>
      </c>
      <c r="T20" s="38"/>
    </row>
    <row r="21" spans="1:20">
      <c r="A21" s="35">
        <v>2006</v>
      </c>
      <c r="B21" s="14">
        <v>14827.1</v>
      </c>
      <c r="C21" s="14">
        <f t="shared" si="6"/>
        <v>5496.17</v>
      </c>
      <c r="D21" s="14">
        <f t="shared" si="7"/>
        <v>7289.9000000000005</v>
      </c>
      <c r="E21" s="14">
        <v>1717</v>
      </c>
      <c r="F21" s="14">
        <v>3283.8</v>
      </c>
      <c r="G21" s="14">
        <v>1160.9000000000001</v>
      </c>
      <c r="H21" s="14">
        <v>1128.2</v>
      </c>
      <c r="I21" s="14">
        <v>2041.03</v>
      </c>
      <c r="K21" s="37">
        <f t="shared" si="0"/>
        <v>1</v>
      </c>
      <c r="L21" s="37">
        <f t="shared" si="0"/>
        <v>0.37068408522232937</v>
      </c>
      <c r="M21" s="37">
        <f t="shared" ref="M21:N27" si="9">IFERROR(D21/$B21,"")</f>
        <v>0.49166054049679309</v>
      </c>
      <c r="N21" s="37">
        <f t="shared" si="9"/>
        <v>0.11580147162965111</v>
      </c>
      <c r="O21" s="38">
        <f t="shared" si="8"/>
        <v>0.29976866683302872</v>
      </c>
      <c r="P21" s="37">
        <f t="shared" si="2"/>
        <v>0.22147284364440789</v>
      </c>
      <c r="Q21" s="37">
        <f t="shared" si="3"/>
        <v>7.8295823188620842E-2</v>
      </c>
      <c r="R21" s="37">
        <f t="shared" si="4"/>
        <v>7.6090402034113214E-2</v>
      </c>
      <c r="S21" s="37">
        <f t="shared" si="5"/>
        <v>0.13765537428087757</v>
      </c>
      <c r="T21" s="38"/>
    </row>
    <row r="22" spans="1:20">
      <c r="A22" s="35">
        <v>2007</v>
      </c>
      <c r="B22" s="14">
        <v>15123.2</v>
      </c>
      <c r="C22" s="14">
        <f t="shared" si="6"/>
        <v>5815.869999999999</v>
      </c>
      <c r="D22" s="14">
        <f t="shared" si="7"/>
        <v>7175.0000000000009</v>
      </c>
      <c r="E22" s="14">
        <v>1695</v>
      </c>
      <c r="F22" s="14">
        <v>3321.1</v>
      </c>
      <c r="G22" s="14">
        <v>1137.8</v>
      </c>
      <c r="H22" s="14">
        <v>1021.1</v>
      </c>
      <c r="I22" s="14">
        <v>2132.33</v>
      </c>
      <c r="K22" s="37">
        <f t="shared" si="0"/>
        <v>1</v>
      </c>
      <c r="L22" s="37">
        <f t="shared" si="0"/>
        <v>0.38456609712230205</v>
      </c>
      <c r="M22" s="37">
        <f t="shared" si="9"/>
        <v>0.47443662716885321</v>
      </c>
      <c r="N22" s="37">
        <f t="shared" si="9"/>
        <v>0.11207945408379179</v>
      </c>
      <c r="O22" s="38">
        <f t="shared" si="8"/>
        <v>0.29483839399068978</v>
      </c>
      <c r="P22" s="37">
        <f t="shared" si="2"/>
        <v>0.21960299407532796</v>
      </c>
      <c r="Q22" s="37">
        <f t="shared" si="3"/>
        <v>7.5235399915361822E-2</v>
      </c>
      <c r="R22" s="37">
        <f t="shared" si="4"/>
        <v>6.7518779094371553E-2</v>
      </c>
      <c r="S22" s="37">
        <f t="shared" si="5"/>
        <v>0.14099727570884468</v>
      </c>
      <c r="T22" s="38"/>
    </row>
    <row r="23" spans="1:20">
      <c r="A23" s="35">
        <v>2008</v>
      </c>
      <c r="B23" s="14">
        <v>14852.6</v>
      </c>
      <c r="C23" s="14">
        <f t="shared" si="6"/>
        <v>6464.33</v>
      </c>
      <c r="D23" s="14">
        <f t="shared" si="7"/>
        <v>6034.0999999999995</v>
      </c>
      <c r="E23" s="14">
        <v>1597.1</v>
      </c>
      <c r="F23" s="14">
        <v>2396</v>
      </c>
      <c r="G23" s="14">
        <v>857.3</v>
      </c>
      <c r="H23" s="14">
        <v>1183.7</v>
      </c>
      <c r="I23" s="14">
        <v>2354.17</v>
      </c>
      <c r="K23" s="37">
        <f t="shared" si="0"/>
        <v>1</v>
      </c>
      <c r="L23" s="37">
        <f t="shared" si="0"/>
        <v>0.43523221523504302</v>
      </c>
      <c r="M23" s="37">
        <f t="shared" si="9"/>
        <v>0.40626556966457045</v>
      </c>
      <c r="N23" s="37">
        <f t="shared" si="9"/>
        <v>0.10752999474839421</v>
      </c>
      <c r="O23" s="38">
        <f t="shared" si="8"/>
        <v>0.21903909079891734</v>
      </c>
      <c r="P23" s="37">
        <f t="shared" si="2"/>
        <v>0.16131855702031966</v>
      </c>
      <c r="Q23" s="37">
        <f t="shared" si="3"/>
        <v>5.7720533778597684E-2</v>
      </c>
      <c r="R23" s="37">
        <f t="shared" si="4"/>
        <v>7.9696484117258937E-2</v>
      </c>
      <c r="S23" s="37">
        <f t="shared" si="5"/>
        <v>0.15850221510038648</v>
      </c>
      <c r="T23" s="38"/>
    </row>
    <row r="24" spans="1:20">
      <c r="A24" s="35">
        <v>2009</v>
      </c>
      <c r="B24" s="14">
        <v>16798.2</v>
      </c>
      <c r="C24" s="14">
        <f t="shared" si="6"/>
        <v>6933.6</v>
      </c>
      <c r="D24" s="14">
        <f t="shared" si="7"/>
        <v>5880.1</v>
      </c>
      <c r="E24" s="14">
        <v>1550.7</v>
      </c>
      <c r="F24" s="14">
        <v>2427.1999999999998</v>
      </c>
      <c r="G24" s="14">
        <v>691.6</v>
      </c>
      <c r="H24" s="14">
        <v>1210.5999999999999</v>
      </c>
      <c r="I24" s="14">
        <v>3984.5</v>
      </c>
      <c r="K24" s="37">
        <f t="shared" si="0"/>
        <v>1</v>
      </c>
      <c r="L24" s="37">
        <f t="shared" si="0"/>
        <v>0.41275850984034002</v>
      </c>
      <c r="M24" s="37">
        <f t="shared" si="9"/>
        <v>0.35004345703706352</v>
      </c>
      <c r="N24" s="37">
        <f t="shared" si="9"/>
        <v>9.2313462156659642E-2</v>
      </c>
      <c r="O24" s="38">
        <f t="shared" si="8"/>
        <v>0.18566274958031215</v>
      </c>
      <c r="P24" s="37">
        <f t="shared" si="2"/>
        <v>0.14449167172673261</v>
      </c>
      <c r="Q24" s="37">
        <f t="shared" si="3"/>
        <v>4.1171077853579548E-2</v>
      </c>
      <c r="R24" s="37">
        <f t="shared" si="4"/>
        <v>7.2067245300091662E-2</v>
      </c>
      <c r="S24" s="37">
        <f t="shared" si="5"/>
        <v>0.23719803312259646</v>
      </c>
      <c r="T24" s="38"/>
    </row>
    <row r="25" spans="1:20">
      <c r="A25" s="35">
        <v>2010</v>
      </c>
      <c r="B25" s="14">
        <v>18151.400000000001</v>
      </c>
      <c r="C25" s="14">
        <f t="shared" si="6"/>
        <v>7476.9000000000015</v>
      </c>
      <c r="D25" s="14">
        <f t="shared" si="7"/>
        <v>5400.7</v>
      </c>
      <c r="E25" s="14">
        <v>1502.9</v>
      </c>
      <c r="F25" s="14">
        <v>2428.6999999999998</v>
      </c>
      <c r="G25" s="14">
        <v>704.1</v>
      </c>
      <c r="H25" s="14">
        <v>765</v>
      </c>
      <c r="I25" s="14">
        <v>5273.8</v>
      </c>
      <c r="K25" s="37">
        <f t="shared" si="0"/>
        <v>1</v>
      </c>
      <c r="L25" s="37">
        <f t="shared" si="0"/>
        <v>0.41191863988452687</v>
      </c>
      <c r="M25" s="37">
        <f t="shared" si="9"/>
        <v>0.29753627819341755</v>
      </c>
      <c r="N25" s="37">
        <f t="shared" si="9"/>
        <v>8.2798021089282373E-2</v>
      </c>
      <c r="O25" s="38">
        <f t="shared" si="8"/>
        <v>0.17259274766684662</v>
      </c>
      <c r="P25" s="37">
        <f t="shared" si="2"/>
        <v>0.13380235133378141</v>
      </c>
      <c r="Q25" s="37">
        <f t="shared" si="3"/>
        <v>3.8790396333065219E-2</v>
      </c>
      <c r="R25" s="37">
        <f t="shared" si="4"/>
        <v>4.2145509437288578E-2</v>
      </c>
      <c r="S25" s="37">
        <f t="shared" si="5"/>
        <v>0.29054508192205558</v>
      </c>
      <c r="T25" s="38"/>
    </row>
    <row r="26" spans="1:20">
      <c r="A26" s="35">
        <v>2011</v>
      </c>
      <c r="B26" s="14">
        <v>20578</v>
      </c>
      <c r="C26" s="14">
        <f t="shared" si="6"/>
        <v>7799.6</v>
      </c>
      <c r="D26" s="14">
        <f t="shared" si="7"/>
        <v>6004.0999999999995</v>
      </c>
      <c r="E26" s="14">
        <v>1453.7</v>
      </c>
      <c r="F26" s="14">
        <v>3462.7</v>
      </c>
      <c r="G26" s="14">
        <v>626.9</v>
      </c>
      <c r="H26" s="14">
        <v>460.8</v>
      </c>
      <c r="I26" s="14">
        <v>6774.3</v>
      </c>
      <c r="K26" s="37">
        <f t="shared" si="0"/>
        <v>1</v>
      </c>
      <c r="L26" s="37">
        <f t="shared" si="0"/>
        <v>0.37902614442608612</v>
      </c>
      <c r="M26" s="37">
        <f t="shared" si="9"/>
        <v>0.2917727670327534</v>
      </c>
      <c r="N26" s="37">
        <f t="shared" si="9"/>
        <v>7.0643405578773452E-2</v>
      </c>
      <c r="O26" s="38">
        <f t="shared" si="8"/>
        <v>0.19873651472446302</v>
      </c>
      <c r="P26" s="37">
        <f t="shared" si="2"/>
        <v>0.16827194090776557</v>
      </c>
      <c r="Q26" s="37">
        <f t="shared" si="3"/>
        <v>3.0464573816697444E-2</v>
      </c>
      <c r="R26" s="37">
        <f t="shared" si="4"/>
        <v>2.2392846729516962E-2</v>
      </c>
      <c r="S26" s="37">
        <f t="shared" si="5"/>
        <v>0.32920108854116048</v>
      </c>
      <c r="T26" s="38"/>
    </row>
    <row r="27" spans="1:20">
      <c r="A27" s="35">
        <v>2012</v>
      </c>
      <c r="B27" s="14">
        <v>23361.3</v>
      </c>
      <c r="C27" s="14">
        <f t="shared" si="6"/>
        <v>8011.9</v>
      </c>
      <c r="D27" s="14">
        <f t="shared" si="7"/>
        <v>7597.2</v>
      </c>
      <c r="E27" s="14">
        <v>1403</v>
      </c>
      <c r="F27" s="14">
        <v>4763.3</v>
      </c>
      <c r="G27" s="14">
        <v>797</v>
      </c>
      <c r="H27" s="14">
        <v>633.9</v>
      </c>
      <c r="I27" s="14">
        <v>7752.2</v>
      </c>
      <c r="K27" s="37">
        <f t="shared" si="0"/>
        <v>1</v>
      </c>
      <c r="L27" s="37">
        <f t="shared" si="0"/>
        <v>0.34295608549181766</v>
      </c>
      <c r="M27" s="37">
        <f t="shared" si="9"/>
        <v>0.32520450488628627</v>
      </c>
      <c r="N27" s="37">
        <f t="shared" si="9"/>
        <v>6.00565893165192E-2</v>
      </c>
      <c r="O27" s="38">
        <f t="shared" si="8"/>
        <v>0.23801329549297343</v>
      </c>
      <c r="P27" s="37">
        <f t="shared" si="2"/>
        <v>0.20389704340083814</v>
      </c>
      <c r="Q27" s="37">
        <f t="shared" si="3"/>
        <v>3.4116252092135285E-2</v>
      </c>
      <c r="R27" s="37">
        <f t="shared" si="4"/>
        <v>2.713462007679367E-2</v>
      </c>
      <c r="S27" s="37">
        <f t="shared" si="5"/>
        <v>0.33183940962189606</v>
      </c>
      <c r="T27" s="38"/>
    </row>
    <row r="33" spans="2:2">
      <c r="B33" s="150"/>
    </row>
  </sheetData>
  <mergeCells count="13">
    <mergeCell ref="L1:S1"/>
    <mergeCell ref="C2:C3"/>
    <mergeCell ref="L2:L4"/>
    <mergeCell ref="M2:M4"/>
    <mergeCell ref="S2:S4"/>
    <mergeCell ref="N3:N4"/>
    <mergeCell ref="O3:O4"/>
    <mergeCell ref="R3:R4"/>
    <mergeCell ref="B1:B3"/>
    <mergeCell ref="D1:I1"/>
    <mergeCell ref="D2:D3"/>
    <mergeCell ref="I2:I3"/>
    <mergeCell ref="K1:K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27"/>
  <sheetViews>
    <sheetView workbookViewId="0">
      <selection activeCell="F36" sqref="F36"/>
    </sheetView>
  </sheetViews>
  <sheetFormatPr defaultRowHeight="12.75"/>
  <cols>
    <col min="1" max="1" width="30.28515625"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9" width="18.140625" style="33" customWidth="1"/>
    <col min="10" max="11" width="9.140625" style="33"/>
    <col min="12" max="12" width="20.140625" style="33" bestFit="1" customWidth="1"/>
    <col min="13" max="14" width="9.140625" style="33"/>
    <col min="15" max="15" width="16.85546875" style="33" bestFit="1" customWidth="1"/>
    <col min="16" max="16384" width="9.140625" style="33"/>
  </cols>
  <sheetData>
    <row r="1" spans="1:20">
      <c r="A1" s="34" t="s">
        <v>13</v>
      </c>
      <c r="B1" s="252" t="s">
        <v>1</v>
      </c>
      <c r="C1" s="90"/>
      <c r="D1" s="253" t="s">
        <v>8</v>
      </c>
      <c r="E1" s="253"/>
      <c r="F1" s="253"/>
      <c r="G1" s="253"/>
      <c r="H1" s="253"/>
      <c r="I1" s="253"/>
      <c r="K1" s="250" t="s">
        <v>1</v>
      </c>
      <c r="L1" s="249" t="s">
        <v>777</v>
      </c>
      <c r="M1" s="249"/>
      <c r="N1" s="249"/>
      <c r="O1" s="249"/>
      <c r="P1" s="249"/>
      <c r="Q1" s="249"/>
      <c r="R1" s="249"/>
      <c r="S1" s="249"/>
    </row>
    <row r="2" spans="1:20" ht="15" customHeight="1">
      <c r="B2" s="252"/>
      <c r="C2" s="252" t="s">
        <v>32</v>
      </c>
      <c r="D2" s="248" t="s">
        <v>2</v>
      </c>
      <c r="I2" s="248" t="s">
        <v>7</v>
      </c>
      <c r="K2" s="250"/>
      <c r="L2" s="251" t="s">
        <v>798</v>
      </c>
      <c r="M2" s="251" t="s">
        <v>799</v>
      </c>
      <c r="N2" s="110"/>
      <c r="O2" s="110"/>
      <c r="P2" s="110"/>
      <c r="Q2" s="110"/>
      <c r="R2" s="110"/>
      <c r="S2" s="251" t="s">
        <v>800</v>
      </c>
    </row>
    <row r="3" spans="1:20">
      <c r="B3" s="252"/>
      <c r="C3" s="252"/>
      <c r="D3" s="248"/>
      <c r="E3" s="58" t="s">
        <v>3</v>
      </c>
      <c r="F3" s="58" t="s">
        <v>4</v>
      </c>
      <c r="G3" s="58" t="s">
        <v>5</v>
      </c>
      <c r="H3" s="58" t="s">
        <v>6</v>
      </c>
      <c r="I3" s="248"/>
      <c r="K3" s="250"/>
      <c r="L3" s="251"/>
      <c r="M3" s="251"/>
      <c r="N3" s="235" t="s">
        <v>801</v>
      </c>
      <c r="O3" s="235" t="s">
        <v>802</v>
      </c>
      <c r="P3" s="91"/>
      <c r="Q3" s="91"/>
      <c r="R3" s="235" t="s">
        <v>803</v>
      </c>
      <c r="S3" s="251"/>
    </row>
    <row r="4" spans="1:20" ht="51">
      <c r="B4" s="90"/>
      <c r="C4" s="90"/>
      <c r="D4" s="91"/>
      <c r="E4" s="58"/>
      <c r="F4" s="58"/>
      <c r="G4" s="58"/>
      <c r="H4" s="58"/>
      <c r="I4" s="91"/>
      <c r="K4" s="250"/>
      <c r="L4" s="251"/>
      <c r="M4" s="251"/>
      <c r="N4" s="235"/>
      <c r="O4" s="235"/>
      <c r="P4" s="111" t="s">
        <v>804</v>
      </c>
      <c r="Q4" s="111" t="s">
        <v>805</v>
      </c>
      <c r="R4" s="235"/>
      <c r="S4" s="251"/>
    </row>
    <row r="5" spans="1:20">
      <c r="A5" s="35">
        <v>1990</v>
      </c>
      <c r="B5" s="14"/>
      <c r="C5" s="14"/>
      <c r="D5" s="14"/>
      <c r="E5" s="14"/>
      <c r="F5" s="14"/>
      <c r="G5" s="14"/>
      <c r="H5" s="14"/>
      <c r="I5" s="14"/>
      <c r="K5" s="37" t="str">
        <f t="shared" ref="K5:L27" si="0">IFERROR(B5/$B5,"")</f>
        <v/>
      </c>
      <c r="L5" s="37" t="str">
        <f t="shared" si="0"/>
        <v/>
      </c>
      <c r="M5" s="37" t="str">
        <f t="shared" ref="M5:N20" si="1">IFERROR(D5/$B5,"")</f>
        <v/>
      </c>
      <c r="N5" s="37" t="str">
        <f t="shared" si="1"/>
        <v/>
      </c>
      <c r="O5" s="38"/>
      <c r="P5" s="37" t="str">
        <f t="shared" ref="P5:P27" si="2">IFERROR(F5/$B5,"")</f>
        <v/>
      </c>
      <c r="Q5" s="37" t="str">
        <f t="shared" ref="Q5:Q27" si="3">IFERROR(G5/$B5,"")</f>
        <v/>
      </c>
      <c r="R5" s="37" t="str">
        <f t="shared" ref="R5:R27" si="4">IFERROR(H5/$B5,"")</f>
        <v/>
      </c>
      <c r="S5" s="37" t="str">
        <f t="shared" ref="S5:S27" si="5">IFERROR(I5/$B5,"")</f>
        <v/>
      </c>
      <c r="T5" s="38"/>
    </row>
    <row r="6" spans="1:20">
      <c r="A6" s="35">
        <v>1991</v>
      </c>
      <c r="B6" s="14"/>
      <c r="C6" s="14"/>
      <c r="D6" s="14"/>
      <c r="E6" s="14"/>
      <c r="F6" s="14"/>
      <c r="G6" s="14"/>
      <c r="H6" s="14"/>
      <c r="I6" s="14"/>
      <c r="K6" s="37" t="str">
        <f t="shared" si="0"/>
        <v/>
      </c>
      <c r="L6" s="37" t="str">
        <f t="shared" si="0"/>
        <v/>
      </c>
      <c r="M6" s="37" t="str">
        <f t="shared" si="1"/>
        <v/>
      </c>
      <c r="N6" s="37" t="str">
        <f t="shared" si="1"/>
        <v/>
      </c>
      <c r="O6" s="38"/>
      <c r="P6" s="37" t="str">
        <f t="shared" si="2"/>
        <v/>
      </c>
      <c r="Q6" s="37" t="str">
        <f t="shared" si="3"/>
        <v/>
      </c>
      <c r="R6" s="37" t="str">
        <f t="shared" si="4"/>
        <v/>
      </c>
      <c r="S6" s="37" t="str">
        <f t="shared" si="5"/>
        <v/>
      </c>
      <c r="T6" s="38"/>
    </row>
    <row r="7" spans="1:20">
      <c r="A7" s="35">
        <v>1992</v>
      </c>
      <c r="B7" s="14"/>
      <c r="C7" s="14"/>
      <c r="D7" s="14"/>
      <c r="E7" s="14"/>
      <c r="F7" s="14"/>
      <c r="G7" s="14"/>
      <c r="H7" s="14"/>
      <c r="I7" s="14"/>
      <c r="K7" s="37" t="str">
        <f t="shared" si="0"/>
        <v/>
      </c>
      <c r="L7" s="37" t="str">
        <f t="shared" si="0"/>
        <v/>
      </c>
      <c r="M7" s="37" t="str">
        <f t="shared" si="1"/>
        <v/>
      </c>
      <c r="N7" s="37" t="str">
        <f t="shared" si="1"/>
        <v/>
      </c>
      <c r="O7" s="38"/>
      <c r="P7" s="37" t="str">
        <f t="shared" si="2"/>
        <v/>
      </c>
      <c r="Q7" s="37" t="str">
        <f t="shared" si="3"/>
        <v/>
      </c>
      <c r="R7" s="37" t="str">
        <f t="shared" si="4"/>
        <v/>
      </c>
      <c r="S7" s="37" t="str">
        <f t="shared" si="5"/>
        <v/>
      </c>
      <c r="T7" s="38"/>
    </row>
    <row r="8" spans="1:20">
      <c r="A8" s="35">
        <v>1993</v>
      </c>
      <c r="B8" s="14"/>
      <c r="C8" s="14"/>
      <c r="D8" s="14"/>
      <c r="E8" s="14"/>
      <c r="F8" s="14"/>
      <c r="G8" s="14"/>
      <c r="H8" s="14"/>
      <c r="I8" s="14"/>
      <c r="K8" s="37" t="str">
        <f t="shared" si="0"/>
        <v/>
      </c>
      <c r="L8" s="37" t="str">
        <f t="shared" si="0"/>
        <v/>
      </c>
      <c r="M8" s="37" t="str">
        <f t="shared" si="1"/>
        <v/>
      </c>
      <c r="N8" s="37" t="str">
        <f t="shared" si="1"/>
        <v/>
      </c>
      <c r="O8" s="38"/>
      <c r="P8" s="37" t="str">
        <f t="shared" si="2"/>
        <v/>
      </c>
      <c r="Q8" s="37" t="str">
        <f t="shared" si="3"/>
        <v/>
      </c>
      <c r="R8" s="37" t="str">
        <f t="shared" si="4"/>
        <v/>
      </c>
      <c r="S8" s="37" t="str">
        <f t="shared" si="5"/>
        <v/>
      </c>
      <c r="T8" s="38"/>
    </row>
    <row r="9" spans="1:20">
      <c r="A9" s="35">
        <v>1994</v>
      </c>
      <c r="B9" s="14">
        <v>169.238045</v>
      </c>
      <c r="C9" s="14">
        <f t="shared" ref="C9:C27" si="6">IFERROR(B9-SUM(D9,I9),"")</f>
        <v>2.0451730000000055</v>
      </c>
      <c r="D9" s="14">
        <f t="shared" ref="D9:D27" si="7">IFERROR(SUM(E9:H9),"")</f>
        <v>53.430137999999999</v>
      </c>
      <c r="E9" s="14">
        <v>0</v>
      </c>
      <c r="F9" s="14">
        <v>0</v>
      </c>
      <c r="G9" s="14">
        <v>46.144210000000001</v>
      </c>
      <c r="H9" s="14">
        <v>7.2859280000000002</v>
      </c>
      <c r="I9" s="14">
        <v>113.76273399999999</v>
      </c>
      <c r="K9" s="37">
        <f t="shared" si="0"/>
        <v>1</v>
      </c>
      <c r="L9" s="37">
        <f t="shared" si="0"/>
        <v>1.2084593626687222E-2</v>
      </c>
      <c r="M9" s="37">
        <f t="shared" si="1"/>
        <v>0.31570996935115858</v>
      </c>
      <c r="N9" s="37">
        <f t="shared" si="1"/>
        <v>0</v>
      </c>
      <c r="O9" s="38">
        <f t="shared" ref="O9:O27" si="8">SUM(P9:Q9)</f>
        <v>0.27265860935701547</v>
      </c>
      <c r="P9" s="37">
        <f t="shared" si="2"/>
        <v>0</v>
      </c>
      <c r="Q9" s="37">
        <f t="shared" si="3"/>
        <v>0.27265860935701547</v>
      </c>
      <c r="R9" s="37">
        <f t="shared" si="4"/>
        <v>4.3051359994143161E-2</v>
      </c>
      <c r="S9" s="37">
        <f t="shared" si="5"/>
        <v>0.67220543702215418</v>
      </c>
      <c r="T9" s="38"/>
    </row>
    <row r="10" spans="1:20">
      <c r="A10" s="35">
        <v>1995</v>
      </c>
      <c r="B10" s="14">
        <v>235</v>
      </c>
      <c r="C10" s="14">
        <f t="shared" si="6"/>
        <v>7</v>
      </c>
      <c r="D10" s="14">
        <f t="shared" si="7"/>
        <v>73</v>
      </c>
      <c r="E10" s="14">
        <v>0</v>
      </c>
      <c r="F10" s="14">
        <v>0</v>
      </c>
      <c r="G10" s="14">
        <v>60</v>
      </c>
      <c r="H10" s="14">
        <v>13</v>
      </c>
      <c r="I10" s="14">
        <v>155</v>
      </c>
      <c r="K10" s="37">
        <f t="shared" si="0"/>
        <v>1</v>
      </c>
      <c r="L10" s="37">
        <f t="shared" si="0"/>
        <v>2.9787234042553193E-2</v>
      </c>
      <c r="M10" s="37">
        <f t="shared" si="1"/>
        <v>0.31063829787234043</v>
      </c>
      <c r="N10" s="37">
        <f t="shared" si="1"/>
        <v>0</v>
      </c>
      <c r="O10" s="38">
        <f t="shared" si="8"/>
        <v>0.25531914893617019</v>
      </c>
      <c r="P10" s="37">
        <f t="shared" si="2"/>
        <v>0</v>
      </c>
      <c r="Q10" s="37">
        <f t="shared" si="3"/>
        <v>0.25531914893617019</v>
      </c>
      <c r="R10" s="37">
        <f t="shared" si="4"/>
        <v>5.5319148936170209E-2</v>
      </c>
      <c r="S10" s="37">
        <f t="shared" si="5"/>
        <v>0.65957446808510634</v>
      </c>
      <c r="T10" s="38"/>
    </row>
    <row r="11" spans="1:20">
      <c r="A11" s="35">
        <v>1996</v>
      </c>
      <c r="B11" s="14">
        <v>287</v>
      </c>
      <c r="C11" s="14">
        <f t="shared" si="6"/>
        <v>12</v>
      </c>
      <c r="D11" s="14">
        <f t="shared" si="7"/>
        <v>110</v>
      </c>
      <c r="E11" s="14">
        <v>0</v>
      </c>
      <c r="F11" s="14">
        <v>0</v>
      </c>
      <c r="G11" s="14">
        <v>93</v>
      </c>
      <c r="H11" s="14">
        <v>17</v>
      </c>
      <c r="I11" s="14">
        <v>165</v>
      </c>
      <c r="K11" s="37">
        <f t="shared" si="0"/>
        <v>1</v>
      </c>
      <c r="L11" s="37">
        <f t="shared" si="0"/>
        <v>4.1811846689895474E-2</v>
      </c>
      <c r="M11" s="37">
        <f t="shared" si="1"/>
        <v>0.38327526132404183</v>
      </c>
      <c r="N11" s="37">
        <f t="shared" si="1"/>
        <v>0</v>
      </c>
      <c r="O11" s="38">
        <f t="shared" si="8"/>
        <v>0.3240418118466899</v>
      </c>
      <c r="P11" s="37">
        <f t="shared" si="2"/>
        <v>0</v>
      </c>
      <c r="Q11" s="37">
        <f t="shared" si="3"/>
        <v>0.3240418118466899</v>
      </c>
      <c r="R11" s="37">
        <f t="shared" si="4"/>
        <v>5.9233449477351915E-2</v>
      </c>
      <c r="S11" s="37">
        <f t="shared" si="5"/>
        <v>0.57491289198606277</v>
      </c>
      <c r="T11" s="38"/>
    </row>
    <row r="12" spans="1:20">
      <c r="A12" s="35">
        <v>1997</v>
      </c>
      <c r="B12" s="14">
        <v>338</v>
      </c>
      <c r="C12" s="14">
        <f t="shared" si="6"/>
        <v>23</v>
      </c>
      <c r="D12" s="14">
        <f t="shared" si="7"/>
        <v>138</v>
      </c>
      <c r="E12" s="14">
        <v>0</v>
      </c>
      <c r="F12" s="14">
        <v>19</v>
      </c>
      <c r="G12" s="14">
        <v>67</v>
      </c>
      <c r="H12" s="14">
        <v>52</v>
      </c>
      <c r="I12" s="14">
        <v>177</v>
      </c>
      <c r="K12" s="37">
        <f t="shared" si="0"/>
        <v>1</v>
      </c>
      <c r="L12" s="37">
        <f t="shared" si="0"/>
        <v>6.8047337278106509E-2</v>
      </c>
      <c r="M12" s="37">
        <f t="shared" si="1"/>
        <v>0.40828402366863903</v>
      </c>
      <c r="N12" s="37">
        <f t="shared" si="1"/>
        <v>0</v>
      </c>
      <c r="O12" s="38">
        <f t="shared" si="8"/>
        <v>0.25443786982248523</v>
      </c>
      <c r="P12" s="37">
        <f t="shared" si="2"/>
        <v>5.6213017751479293E-2</v>
      </c>
      <c r="Q12" s="37">
        <f t="shared" si="3"/>
        <v>0.19822485207100593</v>
      </c>
      <c r="R12" s="37">
        <f t="shared" si="4"/>
        <v>0.15384615384615385</v>
      </c>
      <c r="S12" s="37">
        <f t="shared" si="5"/>
        <v>0.52366863905325445</v>
      </c>
      <c r="T12" s="38"/>
    </row>
    <row r="13" spans="1:20">
      <c r="A13" s="35">
        <v>1998</v>
      </c>
      <c r="B13" s="14">
        <v>328</v>
      </c>
      <c r="C13" s="14">
        <f t="shared" si="6"/>
        <v>25</v>
      </c>
      <c r="D13" s="14">
        <f t="shared" si="7"/>
        <v>97</v>
      </c>
      <c r="E13" s="14">
        <v>0</v>
      </c>
      <c r="F13" s="14">
        <v>61</v>
      </c>
      <c r="G13" s="14">
        <v>8</v>
      </c>
      <c r="H13" s="14">
        <v>28</v>
      </c>
      <c r="I13" s="14">
        <v>206</v>
      </c>
      <c r="K13" s="37">
        <f t="shared" si="0"/>
        <v>1</v>
      </c>
      <c r="L13" s="37">
        <f t="shared" si="0"/>
        <v>7.621951219512195E-2</v>
      </c>
      <c r="M13" s="37">
        <f t="shared" si="1"/>
        <v>0.29573170731707316</v>
      </c>
      <c r="N13" s="37">
        <f t="shared" si="1"/>
        <v>0</v>
      </c>
      <c r="O13" s="38">
        <f t="shared" si="8"/>
        <v>0.21036585365853658</v>
      </c>
      <c r="P13" s="37">
        <f t="shared" si="2"/>
        <v>0.18597560975609756</v>
      </c>
      <c r="Q13" s="37">
        <f t="shared" si="3"/>
        <v>2.4390243902439025E-2</v>
      </c>
      <c r="R13" s="37">
        <f t="shared" si="4"/>
        <v>8.5365853658536592E-2</v>
      </c>
      <c r="S13" s="37">
        <f t="shared" si="5"/>
        <v>0.62804878048780488</v>
      </c>
      <c r="T13" s="38"/>
    </row>
    <row r="14" spans="1:20">
      <c r="A14" s="35">
        <v>1999</v>
      </c>
      <c r="B14" s="14">
        <v>373</v>
      </c>
      <c r="C14" s="14">
        <f t="shared" si="6"/>
        <v>25</v>
      </c>
      <c r="D14" s="14">
        <f t="shared" si="7"/>
        <v>131</v>
      </c>
      <c r="E14" s="14">
        <v>0</v>
      </c>
      <c r="F14" s="14">
        <v>76</v>
      </c>
      <c r="G14" s="14">
        <v>24</v>
      </c>
      <c r="H14" s="14">
        <v>31</v>
      </c>
      <c r="I14" s="14">
        <v>217</v>
      </c>
      <c r="K14" s="37">
        <f t="shared" si="0"/>
        <v>1</v>
      </c>
      <c r="L14" s="37">
        <f t="shared" si="0"/>
        <v>6.7024128686327081E-2</v>
      </c>
      <c r="M14" s="37">
        <f t="shared" si="1"/>
        <v>0.3512064343163539</v>
      </c>
      <c r="N14" s="37">
        <f t="shared" si="1"/>
        <v>0</v>
      </c>
      <c r="O14" s="38">
        <f t="shared" si="8"/>
        <v>0.26809651474530832</v>
      </c>
      <c r="P14" s="37">
        <f t="shared" si="2"/>
        <v>0.20375335120643431</v>
      </c>
      <c r="Q14" s="37">
        <f t="shared" si="3"/>
        <v>6.4343163538873996E-2</v>
      </c>
      <c r="R14" s="37">
        <f t="shared" si="4"/>
        <v>8.3109919571045576E-2</v>
      </c>
      <c r="S14" s="37">
        <f t="shared" si="5"/>
        <v>0.58176943699731909</v>
      </c>
      <c r="T14" s="38"/>
    </row>
    <row r="15" spans="1:20">
      <c r="A15" s="35">
        <v>2000</v>
      </c>
      <c r="B15" s="14">
        <v>325</v>
      </c>
      <c r="C15" s="14">
        <f t="shared" si="6"/>
        <v>8</v>
      </c>
      <c r="D15" s="14">
        <f t="shared" si="7"/>
        <v>109</v>
      </c>
      <c r="E15" s="14">
        <v>0</v>
      </c>
      <c r="F15" s="14">
        <v>82</v>
      </c>
      <c r="G15" s="14">
        <v>24</v>
      </c>
      <c r="H15" s="14">
        <v>3</v>
      </c>
      <c r="I15" s="14">
        <v>208</v>
      </c>
      <c r="K15" s="37">
        <f t="shared" si="0"/>
        <v>1</v>
      </c>
      <c r="L15" s="37">
        <f t="shared" si="0"/>
        <v>2.4615384615384615E-2</v>
      </c>
      <c r="M15" s="37">
        <f t="shared" si="1"/>
        <v>0.33538461538461539</v>
      </c>
      <c r="N15" s="37">
        <f t="shared" si="1"/>
        <v>0</v>
      </c>
      <c r="O15" s="38">
        <f t="shared" si="8"/>
        <v>0.32615384615384613</v>
      </c>
      <c r="P15" s="37">
        <f t="shared" si="2"/>
        <v>0.25230769230769229</v>
      </c>
      <c r="Q15" s="37">
        <f t="shared" si="3"/>
        <v>7.3846153846153853E-2</v>
      </c>
      <c r="R15" s="37">
        <f t="shared" si="4"/>
        <v>9.2307692307692316E-3</v>
      </c>
      <c r="S15" s="37">
        <f t="shared" si="5"/>
        <v>0.64</v>
      </c>
      <c r="T15" s="38"/>
    </row>
    <row r="16" spans="1:20">
      <c r="A16" s="35">
        <v>2001</v>
      </c>
      <c r="B16" s="14">
        <v>344</v>
      </c>
      <c r="C16" s="14">
        <f t="shared" si="6"/>
        <v>11</v>
      </c>
      <c r="D16" s="14">
        <f t="shared" si="7"/>
        <v>142</v>
      </c>
      <c r="E16" s="14">
        <v>0</v>
      </c>
      <c r="F16" s="14">
        <v>113</v>
      </c>
      <c r="G16" s="14">
        <v>26</v>
      </c>
      <c r="H16" s="14">
        <v>3</v>
      </c>
      <c r="I16" s="14">
        <v>191</v>
      </c>
      <c r="K16" s="37">
        <f t="shared" si="0"/>
        <v>1</v>
      </c>
      <c r="L16" s="37">
        <f t="shared" si="0"/>
        <v>3.1976744186046513E-2</v>
      </c>
      <c r="M16" s="37">
        <f t="shared" si="1"/>
        <v>0.41279069767441862</v>
      </c>
      <c r="N16" s="37">
        <f t="shared" si="1"/>
        <v>0</v>
      </c>
      <c r="O16" s="38">
        <f t="shared" si="8"/>
        <v>0.40406976744186041</v>
      </c>
      <c r="P16" s="37">
        <f t="shared" si="2"/>
        <v>0.32848837209302323</v>
      </c>
      <c r="Q16" s="37">
        <f t="shared" si="3"/>
        <v>7.5581395348837205E-2</v>
      </c>
      <c r="R16" s="37">
        <f t="shared" si="4"/>
        <v>8.7209302325581394E-3</v>
      </c>
      <c r="S16" s="37">
        <f t="shared" si="5"/>
        <v>0.55523255813953487</v>
      </c>
      <c r="T16" s="38"/>
    </row>
    <row r="17" spans="1:20">
      <c r="A17" s="35">
        <v>2002</v>
      </c>
      <c r="B17" s="14">
        <v>457</v>
      </c>
      <c r="C17" s="14">
        <f t="shared" si="6"/>
        <v>12</v>
      </c>
      <c r="D17" s="14">
        <f t="shared" si="7"/>
        <v>227</v>
      </c>
      <c r="E17" s="14">
        <v>0</v>
      </c>
      <c r="F17" s="14">
        <v>164</v>
      </c>
      <c r="G17" s="14">
        <v>57</v>
      </c>
      <c r="H17" s="14">
        <v>6</v>
      </c>
      <c r="I17" s="14">
        <v>218</v>
      </c>
      <c r="K17" s="37">
        <f t="shared" si="0"/>
        <v>1</v>
      </c>
      <c r="L17" s="37">
        <f t="shared" si="0"/>
        <v>2.6258205689277898E-2</v>
      </c>
      <c r="M17" s="37">
        <f t="shared" si="1"/>
        <v>0.49671772428884026</v>
      </c>
      <c r="N17" s="37">
        <f t="shared" si="1"/>
        <v>0</v>
      </c>
      <c r="O17" s="38">
        <f t="shared" si="8"/>
        <v>0.48358862144420134</v>
      </c>
      <c r="P17" s="37">
        <f t="shared" si="2"/>
        <v>0.35886214442013131</v>
      </c>
      <c r="Q17" s="37">
        <f t="shared" si="3"/>
        <v>0.12472647702407003</v>
      </c>
      <c r="R17" s="37">
        <f t="shared" si="4"/>
        <v>1.3129102844638949E-2</v>
      </c>
      <c r="S17" s="37">
        <f t="shared" si="5"/>
        <v>0.47702407002188185</v>
      </c>
      <c r="T17" s="38"/>
    </row>
    <row r="18" spans="1:20">
      <c r="A18" s="35">
        <v>2003</v>
      </c>
      <c r="B18" s="14">
        <v>499</v>
      </c>
      <c r="C18" s="14">
        <f t="shared" si="6"/>
        <v>10</v>
      </c>
      <c r="D18" s="14">
        <f t="shared" si="7"/>
        <v>249</v>
      </c>
      <c r="E18" s="14">
        <v>0</v>
      </c>
      <c r="F18" s="14">
        <v>189</v>
      </c>
      <c r="G18" s="14">
        <v>36</v>
      </c>
      <c r="H18" s="14">
        <v>24</v>
      </c>
      <c r="I18" s="14">
        <v>240</v>
      </c>
      <c r="K18" s="37">
        <f t="shared" si="0"/>
        <v>1</v>
      </c>
      <c r="L18" s="37">
        <f t="shared" si="0"/>
        <v>2.004008016032064E-2</v>
      </c>
      <c r="M18" s="37">
        <f t="shared" si="1"/>
        <v>0.49899799599198397</v>
      </c>
      <c r="N18" s="37">
        <f t="shared" si="1"/>
        <v>0</v>
      </c>
      <c r="O18" s="38">
        <f t="shared" si="8"/>
        <v>0.45090180360721444</v>
      </c>
      <c r="P18" s="37">
        <f t="shared" si="2"/>
        <v>0.37875751503006011</v>
      </c>
      <c r="Q18" s="37">
        <f t="shared" si="3"/>
        <v>7.2144288577154311E-2</v>
      </c>
      <c r="R18" s="37">
        <f t="shared" si="4"/>
        <v>4.8096192384769539E-2</v>
      </c>
      <c r="S18" s="37">
        <f t="shared" si="5"/>
        <v>0.48096192384769537</v>
      </c>
      <c r="T18" s="38"/>
    </row>
    <row r="19" spans="1:20">
      <c r="A19" s="35">
        <v>2004</v>
      </c>
      <c r="B19" s="14">
        <v>497</v>
      </c>
      <c r="C19" s="14">
        <f t="shared" si="6"/>
        <v>9</v>
      </c>
      <c r="D19" s="14">
        <f t="shared" si="7"/>
        <v>233</v>
      </c>
      <c r="E19" s="14">
        <v>0</v>
      </c>
      <c r="F19" s="14">
        <v>187</v>
      </c>
      <c r="G19" s="14">
        <v>23</v>
      </c>
      <c r="H19" s="14">
        <v>23</v>
      </c>
      <c r="I19" s="14">
        <v>255</v>
      </c>
      <c r="K19" s="37">
        <f t="shared" si="0"/>
        <v>1</v>
      </c>
      <c r="L19" s="37">
        <f t="shared" si="0"/>
        <v>1.8108651911468814E-2</v>
      </c>
      <c r="M19" s="37">
        <f t="shared" si="1"/>
        <v>0.46881287726358151</v>
      </c>
      <c r="N19" s="37">
        <f t="shared" si="1"/>
        <v>0</v>
      </c>
      <c r="O19" s="38">
        <f t="shared" si="8"/>
        <v>0.42253521126760563</v>
      </c>
      <c r="P19" s="37">
        <f t="shared" si="2"/>
        <v>0.3762575452716298</v>
      </c>
      <c r="Q19" s="37">
        <f t="shared" si="3"/>
        <v>4.6277665995975853E-2</v>
      </c>
      <c r="R19" s="37">
        <f t="shared" si="4"/>
        <v>4.6277665995975853E-2</v>
      </c>
      <c r="S19" s="37">
        <f t="shared" si="5"/>
        <v>0.51307847082494973</v>
      </c>
      <c r="T19" s="38"/>
    </row>
    <row r="20" spans="1:20">
      <c r="A20" s="35">
        <v>2005</v>
      </c>
      <c r="B20" s="14">
        <v>520</v>
      </c>
      <c r="C20" s="14">
        <f t="shared" si="6"/>
        <v>9</v>
      </c>
      <c r="D20" s="14">
        <f t="shared" si="7"/>
        <v>265</v>
      </c>
      <c r="E20" s="14">
        <v>0</v>
      </c>
      <c r="F20" s="14">
        <v>226</v>
      </c>
      <c r="G20" s="14">
        <v>30</v>
      </c>
      <c r="H20" s="14">
        <v>9</v>
      </c>
      <c r="I20" s="14">
        <v>246</v>
      </c>
      <c r="K20" s="37">
        <f t="shared" si="0"/>
        <v>1</v>
      </c>
      <c r="L20" s="37">
        <f t="shared" si="0"/>
        <v>1.7307692307692309E-2</v>
      </c>
      <c r="M20" s="37">
        <f t="shared" si="1"/>
        <v>0.50961538461538458</v>
      </c>
      <c r="N20" s="37">
        <f t="shared" si="1"/>
        <v>0</v>
      </c>
      <c r="O20" s="38">
        <f t="shared" si="8"/>
        <v>0.49230769230769234</v>
      </c>
      <c r="P20" s="37">
        <f t="shared" si="2"/>
        <v>0.43461538461538463</v>
      </c>
      <c r="Q20" s="37">
        <f t="shared" si="3"/>
        <v>5.7692307692307696E-2</v>
      </c>
      <c r="R20" s="37">
        <f t="shared" si="4"/>
        <v>1.7307692307692309E-2</v>
      </c>
      <c r="S20" s="37">
        <f t="shared" si="5"/>
        <v>0.47307692307692306</v>
      </c>
      <c r="T20" s="38"/>
    </row>
    <row r="21" spans="1:20">
      <c r="A21" s="35">
        <v>2006</v>
      </c>
      <c r="B21" s="14">
        <v>616</v>
      </c>
      <c r="C21" s="14">
        <f t="shared" si="6"/>
        <v>26</v>
      </c>
      <c r="D21" s="14">
        <f t="shared" si="7"/>
        <v>289</v>
      </c>
      <c r="E21" s="14">
        <v>0</v>
      </c>
      <c r="F21" s="14">
        <v>225</v>
      </c>
      <c r="G21" s="14">
        <v>33</v>
      </c>
      <c r="H21" s="14">
        <v>31</v>
      </c>
      <c r="I21" s="14">
        <v>301</v>
      </c>
      <c r="K21" s="37">
        <f t="shared" si="0"/>
        <v>1</v>
      </c>
      <c r="L21" s="37">
        <f t="shared" si="0"/>
        <v>4.2207792207792208E-2</v>
      </c>
      <c r="M21" s="37">
        <f t="shared" ref="M21:N27" si="9">IFERROR(D21/$B21,"")</f>
        <v>0.46915584415584416</v>
      </c>
      <c r="N21" s="37">
        <f t="shared" si="9"/>
        <v>0</v>
      </c>
      <c r="O21" s="38">
        <f t="shared" si="8"/>
        <v>0.41883116883116883</v>
      </c>
      <c r="P21" s="37">
        <f t="shared" si="2"/>
        <v>0.36525974025974028</v>
      </c>
      <c r="Q21" s="37">
        <f t="shared" si="3"/>
        <v>5.3571428571428568E-2</v>
      </c>
      <c r="R21" s="37">
        <f t="shared" si="4"/>
        <v>5.0324675324675328E-2</v>
      </c>
      <c r="S21" s="37">
        <f t="shared" si="5"/>
        <v>0.48863636363636365</v>
      </c>
      <c r="T21" s="38"/>
    </row>
    <row r="22" spans="1:20">
      <c r="A22" s="35">
        <v>2007</v>
      </c>
      <c r="B22" s="14">
        <v>634</v>
      </c>
      <c r="C22" s="14">
        <f t="shared" si="6"/>
        <v>42</v>
      </c>
      <c r="D22" s="14">
        <f t="shared" si="7"/>
        <v>373</v>
      </c>
      <c r="E22" s="14">
        <v>0</v>
      </c>
      <c r="F22" s="14">
        <v>303</v>
      </c>
      <c r="G22" s="14">
        <v>28</v>
      </c>
      <c r="H22" s="14">
        <v>42</v>
      </c>
      <c r="I22" s="14">
        <v>219</v>
      </c>
      <c r="K22" s="37">
        <f t="shared" si="0"/>
        <v>1</v>
      </c>
      <c r="L22" s="37">
        <f t="shared" si="0"/>
        <v>6.6246056782334389E-2</v>
      </c>
      <c r="M22" s="37">
        <f t="shared" si="9"/>
        <v>0.58832807570977919</v>
      </c>
      <c r="N22" s="37">
        <f t="shared" si="9"/>
        <v>0</v>
      </c>
      <c r="O22" s="38">
        <f t="shared" si="8"/>
        <v>0.52208201892744488</v>
      </c>
      <c r="P22" s="37">
        <f t="shared" si="2"/>
        <v>0.47791798107255523</v>
      </c>
      <c r="Q22" s="37">
        <f t="shared" si="3"/>
        <v>4.4164037854889593E-2</v>
      </c>
      <c r="R22" s="37">
        <f t="shared" si="4"/>
        <v>6.6246056782334389E-2</v>
      </c>
      <c r="S22" s="37">
        <f t="shared" si="5"/>
        <v>0.34542586750788645</v>
      </c>
      <c r="T22" s="38"/>
    </row>
    <row r="23" spans="1:20">
      <c r="A23" s="35">
        <v>2008</v>
      </c>
      <c r="B23" s="14">
        <v>793</v>
      </c>
      <c r="C23" s="14">
        <f t="shared" si="6"/>
        <v>55</v>
      </c>
      <c r="D23" s="14">
        <f t="shared" si="7"/>
        <v>466</v>
      </c>
      <c r="E23" s="14">
        <v>0</v>
      </c>
      <c r="F23" s="14">
        <v>403</v>
      </c>
      <c r="G23" s="14">
        <v>22</v>
      </c>
      <c r="H23" s="14">
        <v>41</v>
      </c>
      <c r="I23" s="14">
        <v>272</v>
      </c>
      <c r="K23" s="37">
        <f t="shared" si="0"/>
        <v>1</v>
      </c>
      <c r="L23" s="37">
        <f t="shared" si="0"/>
        <v>6.9356872635561159E-2</v>
      </c>
      <c r="M23" s="37">
        <f t="shared" si="9"/>
        <v>0.58764186633039095</v>
      </c>
      <c r="N23" s="37">
        <f t="shared" si="9"/>
        <v>0</v>
      </c>
      <c r="O23" s="38">
        <f t="shared" si="8"/>
        <v>0.53593947036569989</v>
      </c>
      <c r="P23" s="37">
        <f t="shared" si="2"/>
        <v>0.50819672131147542</v>
      </c>
      <c r="Q23" s="37">
        <f t="shared" si="3"/>
        <v>2.7742749054224466E-2</v>
      </c>
      <c r="R23" s="37">
        <f t="shared" si="4"/>
        <v>5.1702395964691047E-2</v>
      </c>
      <c r="S23" s="37">
        <f t="shared" si="5"/>
        <v>0.34300126103404793</v>
      </c>
      <c r="T23" s="38"/>
    </row>
    <row r="24" spans="1:20">
      <c r="A24" s="35">
        <v>2009</v>
      </c>
      <c r="B24" s="14">
        <v>1046</v>
      </c>
      <c r="C24" s="14">
        <f t="shared" si="6"/>
        <v>54</v>
      </c>
      <c r="D24" s="14">
        <f t="shared" si="7"/>
        <v>533</v>
      </c>
      <c r="E24" s="14">
        <v>0</v>
      </c>
      <c r="F24" s="14">
        <v>461</v>
      </c>
      <c r="G24" s="14">
        <v>16</v>
      </c>
      <c r="H24" s="14">
        <v>56</v>
      </c>
      <c r="I24" s="14">
        <v>459</v>
      </c>
      <c r="K24" s="37">
        <f t="shared" si="0"/>
        <v>1</v>
      </c>
      <c r="L24" s="37">
        <f t="shared" si="0"/>
        <v>5.1625239005736137E-2</v>
      </c>
      <c r="M24" s="37">
        <f t="shared" si="9"/>
        <v>0.50956022944550672</v>
      </c>
      <c r="N24" s="37">
        <f t="shared" si="9"/>
        <v>0</v>
      </c>
      <c r="O24" s="38">
        <f t="shared" si="8"/>
        <v>0.45602294455066922</v>
      </c>
      <c r="P24" s="37">
        <f t="shared" si="2"/>
        <v>0.44072657743785854</v>
      </c>
      <c r="Q24" s="37">
        <f t="shared" si="3"/>
        <v>1.5296367112810707E-2</v>
      </c>
      <c r="R24" s="37">
        <f t="shared" si="4"/>
        <v>5.3537284894837479E-2</v>
      </c>
      <c r="S24" s="37">
        <f t="shared" si="5"/>
        <v>0.43881453154875716</v>
      </c>
      <c r="T24" s="38"/>
    </row>
    <row r="25" spans="1:20">
      <c r="A25" s="35">
        <v>2010</v>
      </c>
      <c r="B25" s="14">
        <v>1018</v>
      </c>
      <c r="C25" s="14">
        <f t="shared" si="6"/>
        <v>57</v>
      </c>
      <c r="D25" s="14">
        <f t="shared" si="7"/>
        <v>602</v>
      </c>
      <c r="E25" s="14">
        <v>0</v>
      </c>
      <c r="F25" s="14">
        <v>547</v>
      </c>
      <c r="G25" s="14">
        <v>10</v>
      </c>
      <c r="H25" s="14">
        <v>45</v>
      </c>
      <c r="I25" s="14">
        <v>359</v>
      </c>
      <c r="K25" s="37">
        <f t="shared" si="0"/>
        <v>1</v>
      </c>
      <c r="L25" s="37">
        <f t="shared" si="0"/>
        <v>5.5992141453831044E-2</v>
      </c>
      <c r="M25" s="37">
        <f t="shared" si="9"/>
        <v>0.59135559921414538</v>
      </c>
      <c r="N25" s="37">
        <f t="shared" si="9"/>
        <v>0</v>
      </c>
      <c r="O25" s="38">
        <f t="shared" si="8"/>
        <v>0.54715127701375244</v>
      </c>
      <c r="P25" s="37">
        <f t="shared" si="2"/>
        <v>0.53732809430255402</v>
      </c>
      <c r="Q25" s="37">
        <f t="shared" si="3"/>
        <v>9.823182711198428E-3</v>
      </c>
      <c r="R25" s="37">
        <f t="shared" si="4"/>
        <v>4.4204322200392929E-2</v>
      </c>
      <c r="S25" s="37">
        <f t="shared" si="5"/>
        <v>0.3526522593320236</v>
      </c>
      <c r="T25" s="38"/>
    </row>
    <row r="26" spans="1:20">
      <c r="A26" s="35">
        <v>2011</v>
      </c>
      <c r="B26" s="14">
        <v>1046</v>
      </c>
      <c r="C26" s="14">
        <f t="shared" si="6"/>
        <v>63</v>
      </c>
      <c r="D26" s="14">
        <f t="shared" si="7"/>
        <v>626</v>
      </c>
      <c r="E26" s="14">
        <v>0</v>
      </c>
      <c r="F26" s="14">
        <v>558</v>
      </c>
      <c r="G26" s="14">
        <v>9</v>
      </c>
      <c r="H26" s="14">
        <v>59</v>
      </c>
      <c r="I26" s="14">
        <v>357</v>
      </c>
      <c r="K26" s="37">
        <f t="shared" si="0"/>
        <v>1</v>
      </c>
      <c r="L26" s="37">
        <f t="shared" si="0"/>
        <v>6.022944550669216E-2</v>
      </c>
      <c r="M26" s="37">
        <f t="shared" si="9"/>
        <v>0.59847036328871894</v>
      </c>
      <c r="N26" s="37">
        <f t="shared" si="9"/>
        <v>0</v>
      </c>
      <c r="O26" s="38">
        <f t="shared" si="8"/>
        <v>0.54206500956022952</v>
      </c>
      <c r="P26" s="37">
        <f t="shared" si="2"/>
        <v>0.53346080305927346</v>
      </c>
      <c r="Q26" s="37">
        <f t="shared" si="3"/>
        <v>8.6042065009560229E-3</v>
      </c>
      <c r="R26" s="37">
        <f t="shared" si="4"/>
        <v>5.6405353728489482E-2</v>
      </c>
      <c r="S26" s="37">
        <f t="shared" si="5"/>
        <v>0.34130019120458893</v>
      </c>
      <c r="T26" s="38"/>
    </row>
    <row r="27" spans="1:20">
      <c r="A27" s="35">
        <v>2012</v>
      </c>
      <c r="B27" s="14">
        <v>1795</v>
      </c>
      <c r="C27" s="14">
        <f t="shared" si="6"/>
        <v>83</v>
      </c>
      <c r="D27" s="14">
        <f t="shared" si="7"/>
        <v>649</v>
      </c>
      <c r="E27" s="14">
        <v>0</v>
      </c>
      <c r="F27" s="14">
        <v>571</v>
      </c>
      <c r="G27" s="14">
        <v>20</v>
      </c>
      <c r="H27" s="14">
        <v>58</v>
      </c>
      <c r="I27" s="14">
        <v>1063</v>
      </c>
      <c r="K27" s="37">
        <f t="shared" si="0"/>
        <v>1</v>
      </c>
      <c r="L27" s="37">
        <f t="shared" si="0"/>
        <v>4.6239554317548746E-2</v>
      </c>
      <c r="M27" s="37">
        <f t="shared" si="9"/>
        <v>0.3615598885793872</v>
      </c>
      <c r="N27" s="37">
        <f t="shared" si="9"/>
        <v>0</v>
      </c>
      <c r="O27" s="38">
        <f t="shared" si="8"/>
        <v>0.32924791086350974</v>
      </c>
      <c r="P27" s="37">
        <f t="shared" si="2"/>
        <v>0.3181058495821727</v>
      </c>
      <c r="Q27" s="37">
        <f t="shared" si="3"/>
        <v>1.1142061281337047E-2</v>
      </c>
      <c r="R27" s="37">
        <f t="shared" si="4"/>
        <v>3.2311977715877439E-2</v>
      </c>
      <c r="S27" s="37">
        <f t="shared" si="5"/>
        <v>0.59220055710306407</v>
      </c>
      <c r="T27" s="38"/>
    </row>
  </sheetData>
  <mergeCells count="13">
    <mergeCell ref="L1:S1"/>
    <mergeCell ref="C2:C3"/>
    <mergeCell ref="L2:L4"/>
    <mergeCell ref="M2:M4"/>
    <mergeCell ref="S2:S4"/>
    <mergeCell ref="N3:N4"/>
    <mergeCell ref="O3:O4"/>
    <mergeCell ref="R3:R4"/>
    <mergeCell ref="B1:B3"/>
    <mergeCell ref="D1:I1"/>
    <mergeCell ref="D2:D3"/>
    <mergeCell ref="I2:I3"/>
    <mergeCell ref="K1:K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27"/>
  <sheetViews>
    <sheetView workbookViewId="0">
      <selection activeCell="B5" sqref="B5:I27"/>
    </sheetView>
  </sheetViews>
  <sheetFormatPr defaultRowHeight="12.75"/>
  <cols>
    <col min="1" max="1" width="30.28515625"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9" width="18.140625" style="33" customWidth="1"/>
    <col min="10" max="11" width="9.140625" style="33"/>
    <col min="12" max="12" width="20.140625" style="33" bestFit="1" customWidth="1"/>
    <col min="13" max="14" width="9.140625" style="33"/>
    <col min="15" max="15" width="16.85546875" style="33" bestFit="1" customWidth="1"/>
    <col min="16" max="16384" width="9.140625" style="33"/>
  </cols>
  <sheetData>
    <row r="1" spans="1:20">
      <c r="A1" s="34" t="s">
        <v>14</v>
      </c>
      <c r="B1" s="252" t="s">
        <v>1</v>
      </c>
      <c r="C1" s="90"/>
      <c r="D1" s="253" t="s">
        <v>8</v>
      </c>
      <c r="E1" s="253"/>
      <c r="F1" s="253"/>
      <c r="G1" s="253"/>
      <c r="H1" s="253"/>
      <c r="I1" s="253"/>
      <c r="K1" s="250" t="s">
        <v>1</v>
      </c>
      <c r="L1" s="249" t="s">
        <v>778</v>
      </c>
      <c r="M1" s="249"/>
      <c r="N1" s="249"/>
      <c r="O1" s="249"/>
      <c r="P1" s="249"/>
      <c r="Q1" s="249"/>
      <c r="R1" s="249"/>
      <c r="S1" s="249"/>
    </row>
    <row r="2" spans="1:20">
      <c r="B2" s="252"/>
      <c r="C2" s="252" t="s">
        <v>32</v>
      </c>
      <c r="D2" s="248" t="s">
        <v>2</v>
      </c>
      <c r="I2" s="248" t="s">
        <v>7</v>
      </c>
      <c r="K2" s="250"/>
      <c r="L2" s="251" t="s">
        <v>798</v>
      </c>
      <c r="M2" s="251" t="s">
        <v>799</v>
      </c>
      <c r="N2" s="110"/>
      <c r="O2" s="110"/>
      <c r="P2" s="110"/>
      <c r="Q2" s="110"/>
      <c r="R2" s="110"/>
      <c r="S2" s="251" t="s">
        <v>800</v>
      </c>
    </row>
    <row r="3" spans="1:20">
      <c r="B3" s="252"/>
      <c r="C3" s="252"/>
      <c r="D3" s="248"/>
      <c r="E3" s="58" t="s">
        <v>3</v>
      </c>
      <c r="F3" s="58" t="s">
        <v>4</v>
      </c>
      <c r="G3" s="58" t="s">
        <v>5</v>
      </c>
      <c r="H3" s="58" t="s">
        <v>6</v>
      </c>
      <c r="I3" s="248"/>
      <c r="K3" s="250"/>
      <c r="L3" s="251"/>
      <c r="M3" s="251"/>
      <c r="N3" s="235" t="s">
        <v>801</v>
      </c>
      <c r="O3" s="235" t="s">
        <v>802</v>
      </c>
      <c r="P3" s="91"/>
      <c r="Q3" s="91"/>
      <c r="R3" s="235" t="s">
        <v>803</v>
      </c>
      <c r="S3" s="251"/>
    </row>
    <row r="4" spans="1:20" ht="51">
      <c r="B4" s="90"/>
      <c r="C4" s="90"/>
      <c r="D4" s="91"/>
      <c r="E4" s="58"/>
      <c r="F4" s="58"/>
      <c r="G4" s="58"/>
      <c r="H4" s="58"/>
      <c r="I4" s="91"/>
      <c r="K4" s="250"/>
      <c r="L4" s="251"/>
      <c r="M4" s="251"/>
      <c r="N4" s="235"/>
      <c r="O4" s="235"/>
      <c r="P4" s="111" t="s">
        <v>804</v>
      </c>
      <c r="Q4" s="111" t="s">
        <v>805</v>
      </c>
      <c r="R4" s="235"/>
      <c r="S4" s="251"/>
    </row>
    <row r="5" spans="1:20">
      <c r="A5" s="35">
        <v>1990</v>
      </c>
      <c r="B5" s="14">
        <v>16809</v>
      </c>
      <c r="C5" s="14">
        <f>IFERROR(B5-SUM(D5,I5),"")</f>
        <v>4263</v>
      </c>
      <c r="D5" s="14">
        <f t="shared" ref="D5:D27" si="0">IFERROR(SUM(E5:H5),"")</f>
        <v>7531</v>
      </c>
      <c r="E5" s="14">
        <v>0</v>
      </c>
      <c r="F5" s="14">
        <v>1276</v>
      </c>
      <c r="G5" s="14">
        <v>2759</v>
      </c>
      <c r="H5" s="14">
        <v>3496</v>
      </c>
      <c r="I5" s="14">
        <v>5015</v>
      </c>
      <c r="K5" s="37">
        <f t="shared" ref="K5:L27" si="1">IFERROR(B5/$B5,"")</f>
        <v>1</v>
      </c>
      <c r="L5" s="37">
        <f t="shared" si="1"/>
        <v>0.25361413528466892</v>
      </c>
      <c r="M5" s="37">
        <f t="shared" ref="M5:N20" si="2">IFERROR(D5/$B5,"")</f>
        <v>0.44803379142126243</v>
      </c>
      <c r="N5" s="37">
        <f t="shared" si="2"/>
        <v>0</v>
      </c>
      <c r="O5" s="38">
        <f t="shared" ref="O5:O9" si="3">SUM(P5:Q5)</f>
        <v>0.24004997322862753</v>
      </c>
      <c r="P5" s="37">
        <f t="shared" ref="P5:P27" si="4">IFERROR(F5/$B5,"")</f>
        <v>7.5911713962758046E-2</v>
      </c>
      <c r="Q5" s="37">
        <f t="shared" ref="Q5:Q27" si="5">IFERROR(G5/$B5,"")</f>
        <v>0.16413825926586947</v>
      </c>
      <c r="R5" s="37">
        <f t="shared" ref="R5:R27" si="6">IFERROR(H5/$B5,"")</f>
        <v>0.2079838181926349</v>
      </c>
      <c r="S5" s="37">
        <f t="shared" ref="S5:S27" si="7">IFERROR(I5/$B5,"")</f>
        <v>0.29835207329406865</v>
      </c>
      <c r="T5" s="38"/>
    </row>
    <row r="6" spans="1:20">
      <c r="A6" s="35">
        <v>1991</v>
      </c>
      <c r="B6" s="14">
        <v>23322</v>
      </c>
      <c r="C6" s="14">
        <f t="shared" ref="C6:C27" si="8">IFERROR(B6-SUM(D6,I6),"")</f>
        <v>4325</v>
      </c>
      <c r="D6" s="14">
        <f t="shared" si="0"/>
        <v>9171</v>
      </c>
      <c r="E6" s="14">
        <v>0</v>
      </c>
      <c r="F6" s="14">
        <v>2246</v>
      </c>
      <c r="G6" s="14">
        <v>3347</v>
      </c>
      <c r="H6" s="14">
        <v>3578</v>
      </c>
      <c r="I6" s="14">
        <v>9826</v>
      </c>
      <c r="K6" s="37">
        <f t="shared" si="1"/>
        <v>1</v>
      </c>
      <c r="L6" s="37">
        <f t="shared" si="1"/>
        <v>0.18544721721979246</v>
      </c>
      <c r="M6" s="37">
        <f t="shared" si="2"/>
        <v>0.39323385644455877</v>
      </c>
      <c r="N6" s="37">
        <f t="shared" si="2"/>
        <v>0</v>
      </c>
      <c r="O6" s="38">
        <f t="shared" si="3"/>
        <v>0.23981648229139868</v>
      </c>
      <c r="P6" s="37">
        <f t="shared" si="4"/>
        <v>9.630391904639396E-2</v>
      </c>
      <c r="Q6" s="37">
        <f t="shared" si="5"/>
        <v>0.14351256324500472</v>
      </c>
      <c r="R6" s="37">
        <f t="shared" si="6"/>
        <v>0.15341737415316012</v>
      </c>
      <c r="S6" s="37">
        <f t="shared" si="7"/>
        <v>0.42131892633564877</v>
      </c>
      <c r="T6" s="38"/>
    </row>
    <row r="7" spans="1:20">
      <c r="A7" s="35">
        <v>1992</v>
      </c>
      <c r="B7" s="14">
        <v>38906</v>
      </c>
      <c r="C7" s="14">
        <f t="shared" si="8"/>
        <v>5657</v>
      </c>
      <c r="D7" s="14">
        <f t="shared" si="0"/>
        <v>12665</v>
      </c>
      <c r="E7" s="14">
        <v>168</v>
      </c>
      <c r="F7" s="14">
        <v>4102</v>
      </c>
      <c r="G7" s="14">
        <v>4604</v>
      </c>
      <c r="H7" s="14">
        <v>3791</v>
      </c>
      <c r="I7" s="14">
        <v>20584</v>
      </c>
      <c r="K7" s="37">
        <f t="shared" si="1"/>
        <v>1</v>
      </c>
      <c r="L7" s="37">
        <f t="shared" si="1"/>
        <v>0.14540173752120494</v>
      </c>
      <c r="M7" s="37">
        <f t="shared" si="2"/>
        <v>0.32552819616511591</v>
      </c>
      <c r="N7" s="37">
        <f t="shared" si="2"/>
        <v>4.3181000359841671E-3</v>
      </c>
      <c r="O7" s="38">
        <f t="shared" si="3"/>
        <v>0.22377011257903667</v>
      </c>
      <c r="P7" s="37">
        <f t="shared" si="4"/>
        <v>0.10543360921194675</v>
      </c>
      <c r="Q7" s="37">
        <f t="shared" si="5"/>
        <v>0.11833650336708991</v>
      </c>
      <c r="R7" s="37">
        <f t="shared" si="6"/>
        <v>9.7439983550095102E-2</v>
      </c>
      <c r="S7" s="37">
        <f t="shared" si="7"/>
        <v>0.52907006631367914</v>
      </c>
      <c r="T7" s="38"/>
    </row>
    <row r="8" spans="1:20">
      <c r="A8" s="35">
        <v>1993</v>
      </c>
      <c r="B8" s="14">
        <v>56381</v>
      </c>
      <c r="C8" s="14">
        <f t="shared" si="8"/>
        <v>9977</v>
      </c>
      <c r="D8" s="14">
        <f t="shared" si="0"/>
        <v>16365</v>
      </c>
      <c r="E8" s="14">
        <v>0</v>
      </c>
      <c r="F8" s="14">
        <v>5617</v>
      </c>
      <c r="G8" s="14">
        <v>4726</v>
      </c>
      <c r="H8" s="14">
        <v>6022</v>
      </c>
      <c r="I8" s="14">
        <v>30039</v>
      </c>
      <c r="K8" s="37">
        <f t="shared" si="1"/>
        <v>1</v>
      </c>
      <c r="L8" s="37">
        <f t="shared" si="1"/>
        <v>0.17695677621893902</v>
      </c>
      <c r="M8" s="37">
        <f t="shared" si="2"/>
        <v>0.29025735620155724</v>
      </c>
      <c r="N8" s="37">
        <f t="shared" si="2"/>
        <v>0</v>
      </c>
      <c r="O8" s="38">
        <f t="shared" si="3"/>
        <v>0.18344832479026624</v>
      </c>
      <c r="P8" s="37">
        <f t="shared" si="4"/>
        <v>9.9625760451215836E-2</v>
      </c>
      <c r="Q8" s="37">
        <f t="shared" si="5"/>
        <v>8.3822564339050387E-2</v>
      </c>
      <c r="R8" s="37">
        <f t="shared" si="6"/>
        <v>0.10680903141129104</v>
      </c>
      <c r="S8" s="37">
        <f t="shared" si="7"/>
        <v>0.53278586757950375</v>
      </c>
      <c r="T8" s="38"/>
    </row>
    <row r="9" spans="1:20">
      <c r="A9" s="35">
        <v>1994</v>
      </c>
      <c r="B9" s="14">
        <v>64691</v>
      </c>
      <c r="C9" s="14">
        <f t="shared" si="8"/>
        <v>13741</v>
      </c>
      <c r="D9" s="14">
        <f t="shared" si="0"/>
        <v>18326</v>
      </c>
      <c r="E9" s="14">
        <v>0</v>
      </c>
      <c r="F9" s="14">
        <v>7353</v>
      </c>
      <c r="G9" s="14">
        <v>4584</v>
      </c>
      <c r="H9" s="14">
        <v>6389</v>
      </c>
      <c r="I9" s="14">
        <v>32624</v>
      </c>
      <c r="K9" s="37">
        <f t="shared" si="1"/>
        <v>1</v>
      </c>
      <c r="L9" s="37">
        <f t="shared" si="1"/>
        <v>0.21240976333647649</v>
      </c>
      <c r="M9" s="37">
        <f t="shared" si="2"/>
        <v>0.28328515558578471</v>
      </c>
      <c r="N9" s="37">
        <f t="shared" si="2"/>
        <v>0</v>
      </c>
      <c r="O9" s="38">
        <f t="shared" si="3"/>
        <v>0.18452334946128518</v>
      </c>
      <c r="P9" s="37">
        <f t="shared" si="4"/>
        <v>0.11366341531279467</v>
      </c>
      <c r="Q9" s="37">
        <f t="shared" si="5"/>
        <v>7.0859934148490511E-2</v>
      </c>
      <c r="R9" s="37">
        <f t="shared" si="6"/>
        <v>9.8761806124499543E-2</v>
      </c>
      <c r="S9" s="37">
        <f t="shared" si="7"/>
        <v>0.50430508107773875</v>
      </c>
      <c r="T9" s="38"/>
    </row>
    <row r="10" spans="1:20">
      <c r="A10" s="35">
        <v>1995</v>
      </c>
      <c r="B10" s="14">
        <v>72597</v>
      </c>
      <c r="C10" s="14">
        <f t="shared" si="8"/>
        <v>18245</v>
      </c>
      <c r="D10" s="14">
        <f t="shared" si="0"/>
        <v>22306</v>
      </c>
      <c r="E10" s="14">
        <v>0</v>
      </c>
      <c r="F10" s="14">
        <v>9951</v>
      </c>
      <c r="G10" s="14">
        <v>6382</v>
      </c>
      <c r="H10" s="14">
        <v>5973</v>
      </c>
      <c r="I10" s="14">
        <v>32046</v>
      </c>
      <c r="K10" s="37">
        <f t="shared" si="1"/>
        <v>1</v>
      </c>
      <c r="L10" s="37">
        <f t="shared" si="1"/>
        <v>0.25131892502445002</v>
      </c>
      <c r="M10" s="37">
        <f t="shared" si="2"/>
        <v>0.30725787566979351</v>
      </c>
      <c r="N10" s="37">
        <f t="shared" si="2"/>
        <v>0</v>
      </c>
      <c r="O10" s="38">
        <f t="shared" ref="O10:O27" si="9">SUM(P10:Q10)</f>
        <v>0.2249817485571029</v>
      </c>
      <c r="P10" s="37">
        <f t="shared" si="4"/>
        <v>0.13707177982561264</v>
      </c>
      <c r="Q10" s="37">
        <f t="shared" si="5"/>
        <v>8.7909968731490276E-2</v>
      </c>
      <c r="R10" s="37">
        <f t="shared" si="6"/>
        <v>8.2276127112690611E-2</v>
      </c>
      <c r="S10" s="37">
        <f t="shared" si="7"/>
        <v>0.44142319930575641</v>
      </c>
      <c r="T10" s="38"/>
    </row>
    <row r="11" spans="1:20">
      <c r="A11" s="35">
        <v>1996</v>
      </c>
      <c r="B11" s="14">
        <v>77167</v>
      </c>
      <c r="C11" s="14">
        <f t="shared" si="8"/>
        <v>20709</v>
      </c>
      <c r="D11" s="14">
        <f t="shared" si="0"/>
        <v>22397</v>
      </c>
      <c r="E11" s="14">
        <v>0</v>
      </c>
      <c r="F11" s="14">
        <v>8745</v>
      </c>
      <c r="G11" s="14">
        <v>6012</v>
      </c>
      <c r="H11" s="14">
        <v>7640</v>
      </c>
      <c r="I11" s="14">
        <v>34061</v>
      </c>
      <c r="K11" s="37">
        <f t="shared" si="1"/>
        <v>1</v>
      </c>
      <c r="L11" s="37">
        <f t="shared" si="1"/>
        <v>0.2683660113779206</v>
      </c>
      <c r="M11" s="37">
        <f t="shared" si="2"/>
        <v>0.29024064690865264</v>
      </c>
      <c r="N11" s="37">
        <f t="shared" si="2"/>
        <v>0</v>
      </c>
      <c r="O11" s="38">
        <f t="shared" si="9"/>
        <v>0.19123459509894125</v>
      </c>
      <c r="P11" s="37">
        <f t="shared" si="4"/>
        <v>0.11332564438166574</v>
      </c>
      <c r="Q11" s="37">
        <f t="shared" si="5"/>
        <v>7.7908950717275521E-2</v>
      </c>
      <c r="R11" s="37">
        <f t="shared" si="6"/>
        <v>9.9006051809711407E-2</v>
      </c>
      <c r="S11" s="37">
        <f t="shared" si="7"/>
        <v>0.4413933417134267</v>
      </c>
      <c r="T11" s="38"/>
    </row>
    <row r="12" spans="1:20">
      <c r="A12" s="35">
        <v>1997</v>
      </c>
      <c r="B12" s="14">
        <v>80002</v>
      </c>
      <c r="C12" s="14">
        <f t="shared" si="8"/>
        <v>22143</v>
      </c>
      <c r="D12" s="14">
        <f t="shared" si="0"/>
        <v>22881</v>
      </c>
      <c r="E12" s="14">
        <v>0</v>
      </c>
      <c r="F12" s="14">
        <v>10176</v>
      </c>
      <c r="G12" s="14">
        <v>6444</v>
      </c>
      <c r="H12" s="14">
        <v>6261</v>
      </c>
      <c r="I12" s="14">
        <v>34978</v>
      </c>
      <c r="K12" s="37">
        <f t="shared" si="1"/>
        <v>1</v>
      </c>
      <c r="L12" s="37">
        <f t="shared" si="1"/>
        <v>0.27678058048548787</v>
      </c>
      <c r="M12" s="37">
        <f t="shared" si="2"/>
        <v>0.28600534986625337</v>
      </c>
      <c r="N12" s="37">
        <f t="shared" si="2"/>
        <v>0</v>
      </c>
      <c r="O12" s="38">
        <f t="shared" si="9"/>
        <v>0.2077448063798405</v>
      </c>
      <c r="P12" s="37">
        <f t="shared" si="4"/>
        <v>0.12719682007949801</v>
      </c>
      <c r="Q12" s="37">
        <f t="shared" si="5"/>
        <v>8.0547986300342489E-2</v>
      </c>
      <c r="R12" s="37">
        <f t="shared" si="6"/>
        <v>7.8260543486412842E-2</v>
      </c>
      <c r="S12" s="37">
        <f t="shared" si="7"/>
        <v>0.43721406964825882</v>
      </c>
      <c r="T12" s="38"/>
    </row>
    <row r="13" spans="1:20">
      <c r="A13" s="35">
        <v>1998</v>
      </c>
      <c r="B13" s="14">
        <v>80554</v>
      </c>
      <c r="C13" s="14">
        <f t="shared" si="8"/>
        <v>24138</v>
      </c>
      <c r="D13" s="14">
        <f t="shared" si="0"/>
        <v>18353</v>
      </c>
      <c r="E13" s="14">
        <v>0</v>
      </c>
      <c r="F13" s="14">
        <v>8846</v>
      </c>
      <c r="G13" s="14">
        <v>7444</v>
      </c>
      <c r="H13" s="14">
        <v>2063</v>
      </c>
      <c r="I13" s="14">
        <v>38063</v>
      </c>
      <c r="K13" s="37">
        <f t="shared" si="1"/>
        <v>1</v>
      </c>
      <c r="L13" s="37">
        <f t="shared" si="1"/>
        <v>0.29964992427439979</v>
      </c>
      <c r="M13" s="37">
        <f t="shared" si="2"/>
        <v>0.22783474439506418</v>
      </c>
      <c r="N13" s="37">
        <f t="shared" si="2"/>
        <v>0</v>
      </c>
      <c r="O13" s="38">
        <f t="shared" si="9"/>
        <v>0.20222459468182835</v>
      </c>
      <c r="P13" s="37">
        <f t="shared" si="4"/>
        <v>0.10981453434962882</v>
      </c>
      <c r="Q13" s="37">
        <f t="shared" si="5"/>
        <v>9.241006033219952E-2</v>
      </c>
      <c r="R13" s="37">
        <f t="shared" si="6"/>
        <v>2.5610149713235841E-2</v>
      </c>
      <c r="S13" s="37">
        <f t="shared" si="7"/>
        <v>0.47251533133053603</v>
      </c>
      <c r="T13" s="38"/>
    </row>
    <row r="14" spans="1:20">
      <c r="A14" s="35">
        <v>1999</v>
      </c>
      <c r="B14" s="14">
        <v>77835</v>
      </c>
      <c r="C14" s="14">
        <f t="shared" si="8"/>
        <v>21976</v>
      </c>
      <c r="D14" s="14">
        <f t="shared" si="0"/>
        <v>16872</v>
      </c>
      <c r="E14" s="14">
        <v>0</v>
      </c>
      <c r="F14" s="14">
        <v>7246</v>
      </c>
      <c r="G14" s="14">
        <v>7331</v>
      </c>
      <c r="H14" s="14">
        <v>2295</v>
      </c>
      <c r="I14" s="14">
        <v>38987</v>
      </c>
      <c r="K14" s="37">
        <f t="shared" si="1"/>
        <v>1</v>
      </c>
      <c r="L14" s="37">
        <f t="shared" si="1"/>
        <v>0.28234084923235048</v>
      </c>
      <c r="M14" s="37">
        <f t="shared" si="2"/>
        <v>0.21676623626903063</v>
      </c>
      <c r="N14" s="37">
        <f t="shared" si="2"/>
        <v>0</v>
      </c>
      <c r="O14" s="38">
        <f t="shared" si="9"/>
        <v>0.1872807862786664</v>
      </c>
      <c r="P14" s="37">
        <f t="shared" si="4"/>
        <v>9.3094366287659797E-2</v>
      </c>
      <c r="Q14" s="37">
        <f t="shared" si="5"/>
        <v>9.4186419991006617E-2</v>
      </c>
      <c r="R14" s="37">
        <f t="shared" si="6"/>
        <v>2.9485449990364232E-2</v>
      </c>
      <c r="S14" s="37">
        <f t="shared" si="7"/>
        <v>0.50089291449861884</v>
      </c>
      <c r="T14" s="38"/>
    </row>
    <row r="15" spans="1:20">
      <c r="A15" s="35">
        <v>2000</v>
      </c>
      <c r="B15" s="14">
        <v>73382</v>
      </c>
      <c r="C15" s="14">
        <f t="shared" si="8"/>
        <v>15489</v>
      </c>
      <c r="D15" s="14">
        <f t="shared" si="0"/>
        <v>17804</v>
      </c>
      <c r="E15" s="14">
        <v>0</v>
      </c>
      <c r="F15" s="14">
        <v>6729</v>
      </c>
      <c r="G15" s="14">
        <v>7020</v>
      </c>
      <c r="H15" s="14">
        <v>4055</v>
      </c>
      <c r="I15" s="14">
        <v>40089</v>
      </c>
      <c r="K15" s="37">
        <f t="shared" si="1"/>
        <v>1</v>
      </c>
      <c r="L15" s="37">
        <f t="shared" si="1"/>
        <v>0.21107356027363658</v>
      </c>
      <c r="M15" s="37">
        <f t="shared" si="2"/>
        <v>0.24262080619225423</v>
      </c>
      <c r="N15" s="37">
        <f t="shared" si="2"/>
        <v>0</v>
      </c>
      <c r="O15" s="38">
        <f t="shared" si="9"/>
        <v>0.18736202338448121</v>
      </c>
      <c r="P15" s="37">
        <f t="shared" si="4"/>
        <v>9.1698236624785365E-2</v>
      </c>
      <c r="Q15" s="37">
        <f t="shared" si="5"/>
        <v>9.5663786759695835E-2</v>
      </c>
      <c r="R15" s="37">
        <f t="shared" si="6"/>
        <v>5.5258782807773021E-2</v>
      </c>
      <c r="S15" s="37">
        <f t="shared" si="7"/>
        <v>0.54630563353410921</v>
      </c>
      <c r="T15" s="38"/>
    </row>
    <row r="16" spans="1:20">
      <c r="A16" s="35">
        <v>2001</v>
      </c>
      <c r="B16" s="14">
        <v>71371</v>
      </c>
      <c r="C16" s="14">
        <f t="shared" si="8"/>
        <v>12229</v>
      </c>
      <c r="D16" s="14">
        <f t="shared" si="0"/>
        <v>16120</v>
      </c>
      <c r="E16" s="14">
        <v>0</v>
      </c>
      <c r="F16" s="14">
        <v>7954</v>
      </c>
      <c r="G16" s="14">
        <v>4533</v>
      </c>
      <c r="H16" s="14">
        <v>3633</v>
      </c>
      <c r="I16" s="14">
        <v>43022</v>
      </c>
      <c r="K16" s="37">
        <f t="shared" si="1"/>
        <v>1</v>
      </c>
      <c r="L16" s="37">
        <f t="shared" si="1"/>
        <v>0.17134410334729791</v>
      </c>
      <c r="M16" s="37">
        <f t="shared" si="2"/>
        <v>0.22586204480811534</v>
      </c>
      <c r="N16" s="37">
        <f t="shared" si="2"/>
        <v>0</v>
      </c>
      <c r="O16" s="38">
        <f t="shared" si="9"/>
        <v>0.17495901696767596</v>
      </c>
      <c r="P16" s="37">
        <f t="shared" si="4"/>
        <v>0.11144582533522018</v>
      </c>
      <c r="Q16" s="37">
        <f t="shared" si="5"/>
        <v>6.3513191632455765E-2</v>
      </c>
      <c r="R16" s="37">
        <f t="shared" si="6"/>
        <v>5.0903027840439395E-2</v>
      </c>
      <c r="S16" s="37">
        <f t="shared" si="7"/>
        <v>0.60279385184458678</v>
      </c>
      <c r="T16" s="38"/>
    </row>
    <row r="17" spans="1:20">
      <c r="A17" s="35">
        <v>2002</v>
      </c>
      <c r="B17" s="14">
        <v>70402</v>
      </c>
      <c r="C17" s="14">
        <f t="shared" si="8"/>
        <v>10835</v>
      </c>
      <c r="D17" s="14">
        <f t="shared" si="0"/>
        <v>13211</v>
      </c>
      <c r="E17" s="14">
        <v>0</v>
      </c>
      <c r="F17" s="14">
        <v>5170</v>
      </c>
      <c r="G17" s="14">
        <v>2916</v>
      </c>
      <c r="H17" s="14">
        <v>5125</v>
      </c>
      <c r="I17" s="14">
        <v>46356</v>
      </c>
      <c r="K17" s="37">
        <f t="shared" si="1"/>
        <v>1</v>
      </c>
      <c r="L17" s="37">
        <f t="shared" si="1"/>
        <v>0.15390187778756284</v>
      </c>
      <c r="M17" s="37">
        <f t="shared" si="2"/>
        <v>0.18765091900798272</v>
      </c>
      <c r="N17" s="37">
        <f t="shared" si="2"/>
        <v>0</v>
      </c>
      <c r="O17" s="38">
        <f t="shared" si="9"/>
        <v>0.11485469162807875</v>
      </c>
      <c r="P17" s="37">
        <f t="shared" si="4"/>
        <v>7.3435413766654356E-2</v>
      </c>
      <c r="Q17" s="37">
        <f t="shared" si="5"/>
        <v>4.1419277861424394E-2</v>
      </c>
      <c r="R17" s="37">
        <f t="shared" si="6"/>
        <v>7.2796227379903974E-2</v>
      </c>
      <c r="S17" s="37">
        <f t="shared" si="7"/>
        <v>0.65844720320445438</v>
      </c>
      <c r="T17" s="38"/>
    </row>
    <row r="18" spans="1:20">
      <c r="A18" s="35">
        <v>2003</v>
      </c>
      <c r="B18" s="14">
        <v>72053</v>
      </c>
      <c r="C18" s="14">
        <f t="shared" si="8"/>
        <v>7274</v>
      </c>
      <c r="D18" s="14">
        <f t="shared" si="0"/>
        <v>14917</v>
      </c>
      <c r="E18" s="14">
        <v>0</v>
      </c>
      <c r="F18" s="14">
        <v>5094</v>
      </c>
      <c r="G18" s="14">
        <v>2637</v>
      </c>
      <c r="H18" s="14">
        <v>7186</v>
      </c>
      <c r="I18" s="14">
        <v>49862</v>
      </c>
      <c r="K18" s="37">
        <f t="shared" si="1"/>
        <v>1</v>
      </c>
      <c r="L18" s="37">
        <f t="shared" si="1"/>
        <v>0.10095346481062552</v>
      </c>
      <c r="M18" s="37">
        <f t="shared" si="2"/>
        <v>0.20702815982679418</v>
      </c>
      <c r="N18" s="37">
        <f t="shared" si="2"/>
        <v>0</v>
      </c>
      <c r="O18" s="38">
        <f t="shared" si="9"/>
        <v>0.10729601820881851</v>
      </c>
      <c r="P18" s="37">
        <f t="shared" si="4"/>
        <v>7.06979584472541E-2</v>
      </c>
      <c r="Q18" s="37">
        <f t="shared" si="5"/>
        <v>3.6598059761564404E-2</v>
      </c>
      <c r="R18" s="37">
        <f t="shared" si="6"/>
        <v>9.9732141617975653E-2</v>
      </c>
      <c r="S18" s="37">
        <f t="shared" si="7"/>
        <v>0.69201837536258037</v>
      </c>
      <c r="T18" s="38"/>
    </row>
    <row r="19" spans="1:20">
      <c r="A19" s="35">
        <v>2004</v>
      </c>
      <c r="B19" s="14">
        <v>73309</v>
      </c>
      <c r="C19" s="14">
        <f t="shared" si="8"/>
        <v>5721</v>
      </c>
      <c r="D19" s="14">
        <f t="shared" si="0"/>
        <v>11641</v>
      </c>
      <c r="E19" s="14">
        <v>0</v>
      </c>
      <c r="F19" s="14">
        <v>5130</v>
      </c>
      <c r="G19" s="14">
        <v>2155</v>
      </c>
      <c r="H19" s="14">
        <v>4356</v>
      </c>
      <c r="I19" s="14">
        <v>55947</v>
      </c>
      <c r="K19" s="37">
        <f t="shared" si="1"/>
        <v>1</v>
      </c>
      <c r="L19" s="37">
        <f t="shared" si="1"/>
        <v>7.8039531299021941E-2</v>
      </c>
      <c r="M19" s="37">
        <f t="shared" si="2"/>
        <v>0.15879359969444407</v>
      </c>
      <c r="N19" s="37">
        <f t="shared" si="2"/>
        <v>0</v>
      </c>
      <c r="O19" s="38">
        <f t="shared" si="9"/>
        <v>9.9373883152136855E-2</v>
      </c>
      <c r="P19" s="37">
        <f t="shared" si="4"/>
        <v>6.99777653494114E-2</v>
      </c>
      <c r="Q19" s="37">
        <f t="shared" si="5"/>
        <v>2.9396117802725451E-2</v>
      </c>
      <c r="R19" s="37">
        <f t="shared" si="6"/>
        <v>5.9419716542307217E-2</v>
      </c>
      <c r="S19" s="37">
        <f t="shared" si="7"/>
        <v>0.76316686900653397</v>
      </c>
      <c r="T19" s="38"/>
    </row>
    <row r="20" spans="1:20">
      <c r="A20" s="35">
        <v>2005</v>
      </c>
      <c r="B20" s="14">
        <v>70953</v>
      </c>
      <c r="C20" s="14">
        <f t="shared" si="8"/>
        <v>5301</v>
      </c>
      <c r="D20" s="14">
        <f t="shared" si="0"/>
        <v>13255</v>
      </c>
      <c r="E20" s="14">
        <v>0</v>
      </c>
      <c r="F20" s="14">
        <v>6300</v>
      </c>
      <c r="G20" s="14">
        <v>3069</v>
      </c>
      <c r="H20" s="14">
        <v>3886</v>
      </c>
      <c r="I20" s="14">
        <v>52397</v>
      </c>
      <c r="K20" s="37">
        <f t="shared" si="1"/>
        <v>1</v>
      </c>
      <c r="L20" s="37">
        <f t="shared" si="1"/>
        <v>7.4711428692232892E-2</v>
      </c>
      <c r="M20" s="37">
        <f t="shared" si="2"/>
        <v>0.18681380632249517</v>
      </c>
      <c r="N20" s="37">
        <f t="shared" si="2"/>
        <v>0</v>
      </c>
      <c r="O20" s="38">
        <f t="shared" si="9"/>
        <v>0.13204515665299565</v>
      </c>
      <c r="P20" s="37">
        <f t="shared" si="4"/>
        <v>8.8791171620650283E-2</v>
      </c>
      <c r="Q20" s="37">
        <f t="shared" si="5"/>
        <v>4.3253985032345357E-2</v>
      </c>
      <c r="R20" s="37">
        <f t="shared" si="6"/>
        <v>5.4768649669499528E-2</v>
      </c>
      <c r="S20" s="37">
        <f t="shared" si="7"/>
        <v>0.73847476498527198</v>
      </c>
      <c r="T20" s="38"/>
    </row>
    <row r="21" spans="1:20">
      <c r="A21" s="35">
        <v>2006</v>
      </c>
      <c r="B21" s="14">
        <v>70250</v>
      </c>
      <c r="C21" s="14">
        <f t="shared" si="8"/>
        <v>4554</v>
      </c>
      <c r="D21" s="14">
        <f t="shared" si="0"/>
        <v>13073</v>
      </c>
      <c r="E21" s="14">
        <v>298</v>
      </c>
      <c r="F21" s="14">
        <v>6555</v>
      </c>
      <c r="G21" s="14">
        <v>2521</v>
      </c>
      <c r="H21" s="14">
        <v>3699</v>
      </c>
      <c r="I21" s="14">
        <v>52623</v>
      </c>
      <c r="K21" s="37">
        <f t="shared" si="1"/>
        <v>1</v>
      </c>
      <c r="L21" s="37">
        <f t="shared" si="1"/>
        <v>6.4825622775800715E-2</v>
      </c>
      <c r="M21" s="37">
        <f t="shared" ref="M21:N27" si="10">IFERROR(D21/$B21,"")</f>
        <v>0.18609252669039145</v>
      </c>
      <c r="N21" s="37">
        <f t="shared" si="10"/>
        <v>4.2419928825622776E-3</v>
      </c>
      <c r="O21" s="38">
        <f t="shared" si="9"/>
        <v>0.12919572953736655</v>
      </c>
      <c r="P21" s="37">
        <f t="shared" si="4"/>
        <v>9.3309608540925265E-2</v>
      </c>
      <c r="Q21" s="37">
        <f t="shared" si="5"/>
        <v>3.5886120996441284E-2</v>
      </c>
      <c r="R21" s="37">
        <f t="shared" si="6"/>
        <v>5.2654804270462631E-2</v>
      </c>
      <c r="S21" s="37">
        <f t="shared" si="7"/>
        <v>0.74908185053380782</v>
      </c>
      <c r="T21" s="38"/>
    </row>
    <row r="22" spans="1:20">
      <c r="A22" s="35">
        <v>2007</v>
      </c>
      <c r="B22" s="14">
        <v>68086</v>
      </c>
      <c r="C22" s="14">
        <f t="shared" si="8"/>
        <v>4861</v>
      </c>
      <c r="D22" s="14">
        <f t="shared" si="0"/>
        <v>12382</v>
      </c>
      <c r="E22" s="14">
        <v>408</v>
      </c>
      <c r="F22" s="14">
        <v>6746</v>
      </c>
      <c r="G22" s="14">
        <v>2230</v>
      </c>
      <c r="H22" s="14">
        <v>2998</v>
      </c>
      <c r="I22" s="14">
        <v>50843</v>
      </c>
      <c r="K22" s="37">
        <f t="shared" si="1"/>
        <v>1</v>
      </c>
      <c r="L22" s="37">
        <f t="shared" si="1"/>
        <v>7.1395000440619222E-2</v>
      </c>
      <c r="M22" s="37">
        <f t="shared" si="10"/>
        <v>0.18185823811062479</v>
      </c>
      <c r="N22" s="37">
        <f t="shared" si="10"/>
        <v>5.9924213494697886E-3</v>
      </c>
      <c r="O22" s="38">
        <f t="shared" si="9"/>
        <v>0.13183326968833534</v>
      </c>
      <c r="P22" s="37">
        <f t="shared" si="4"/>
        <v>9.9080574567458807E-2</v>
      </c>
      <c r="Q22" s="37">
        <f t="shared" si="5"/>
        <v>3.2752695120876536E-2</v>
      </c>
      <c r="R22" s="37">
        <f t="shared" si="6"/>
        <v>4.4032547072819672E-2</v>
      </c>
      <c r="S22" s="37">
        <f t="shared" si="7"/>
        <v>0.74674676144875596</v>
      </c>
      <c r="T22" s="38"/>
    </row>
    <row r="23" spans="1:20">
      <c r="A23" s="35">
        <v>2008</v>
      </c>
      <c r="B23" s="14">
        <v>67991</v>
      </c>
      <c r="C23" s="14">
        <f t="shared" si="8"/>
        <v>4976</v>
      </c>
      <c r="D23" s="14">
        <f t="shared" si="0"/>
        <v>13112</v>
      </c>
      <c r="E23" s="14">
        <v>378</v>
      </c>
      <c r="F23" s="14">
        <v>7134</v>
      </c>
      <c r="G23" s="14">
        <v>2447</v>
      </c>
      <c r="H23" s="14">
        <v>3153</v>
      </c>
      <c r="I23" s="14">
        <v>49903</v>
      </c>
      <c r="K23" s="37">
        <f t="shared" si="1"/>
        <v>1</v>
      </c>
      <c r="L23" s="37">
        <f t="shared" si="1"/>
        <v>7.3186156991366505E-2</v>
      </c>
      <c r="M23" s="37">
        <f t="shared" si="10"/>
        <v>0.1928490535512053</v>
      </c>
      <c r="N23" s="37">
        <f t="shared" si="10"/>
        <v>5.5595593534438379E-3</v>
      </c>
      <c r="O23" s="38">
        <f t="shared" si="9"/>
        <v>0.14091570943213072</v>
      </c>
      <c r="P23" s="37">
        <f t="shared" si="4"/>
        <v>0.10492565192451943</v>
      </c>
      <c r="Q23" s="37">
        <f t="shared" si="5"/>
        <v>3.5990057507611299E-2</v>
      </c>
      <c r="R23" s="37">
        <f t="shared" si="6"/>
        <v>4.6373784765630748E-2</v>
      </c>
      <c r="S23" s="37">
        <f t="shared" si="7"/>
        <v>0.73396478945742816</v>
      </c>
      <c r="T23" s="38"/>
    </row>
    <row r="24" spans="1:20">
      <c r="A24" s="35">
        <v>2009</v>
      </c>
      <c r="B24" s="14">
        <v>79627</v>
      </c>
      <c r="C24" s="14">
        <f t="shared" si="8"/>
        <v>4630</v>
      </c>
      <c r="D24" s="14">
        <f t="shared" si="0"/>
        <v>13819</v>
      </c>
      <c r="E24" s="14">
        <v>392</v>
      </c>
      <c r="F24" s="14">
        <v>7708</v>
      </c>
      <c r="G24" s="14">
        <v>2223</v>
      </c>
      <c r="H24" s="14">
        <v>3496</v>
      </c>
      <c r="I24" s="14">
        <v>61178</v>
      </c>
      <c r="K24" s="37">
        <f t="shared" si="1"/>
        <v>1</v>
      </c>
      <c r="L24" s="37">
        <f t="shared" si="1"/>
        <v>5.8146106220251924E-2</v>
      </c>
      <c r="M24" s="37">
        <f t="shared" si="10"/>
        <v>0.17354666130835017</v>
      </c>
      <c r="N24" s="37">
        <f t="shared" si="10"/>
        <v>4.9229532696196017E-3</v>
      </c>
      <c r="O24" s="38">
        <f t="shared" si="9"/>
        <v>0.12471900234844965</v>
      </c>
      <c r="P24" s="37">
        <f t="shared" si="4"/>
        <v>9.6801336230173188E-2</v>
      </c>
      <c r="Q24" s="37">
        <f t="shared" si="5"/>
        <v>2.7917666118276466E-2</v>
      </c>
      <c r="R24" s="37">
        <f t="shared" si="6"/>
        <v>4.3904705690280932E-2</v>
      </c>
      <c r="S24" s="37">
        <f t="shared" si="7"/>
        <v>0.76830723247139787</v>
      </c>
      <c r="T24" s="38"/>
    </row>
    <row r="25" spans="1:20">
      <c r="A25" s="35">
        <v>2010</v>
      </c>
      <c r="B25" s="14">
        <v>91416</v>
      </c>
      <c r="C25" s="14">
        <f t="shared" si="8"/>
        <v>4442</v>
      </c>
      <c r="D25" s="14">
        <f t="shared" si="0"/>
        <v>16378</v>
      </c>
      <c r="E25" s="14">
        <v>225</v>
      </c>
      <c r="F25" s="14">
        <v>10887</v>
      </c>
      <c r="G25" s="14">
        <v>1555</v>
      </c>
      <c r="H25" s="14">
        <v>3711</v>
      </c>
      <c r="I25" s="14">
        <v>70596</v>
      </c>
      <c r="K25" s="37">
        <f t="shared" si="1"/>
        <v>1</v>
      </c>
      <c r="L25" s="37">
        <f t="shared" si="1"/>
        <v>4.859105627023716E-2</v>
      </c>
      <c r="M25" s="37">
        <f t="shared" si="10"/>
        <v>0.17915900936378751</v>
      </c>
      <c r="N25" s="37">
        <f t="shared" si="10"/>
        <v>2.461275925439748E-3</v>
      </c>
      <c r="O25" s="38">
        <f t="shared" si="9"/>
        <v>0.13610308917476152</v>
      </c>
      <c r="P25" s="37">
        <f t="shared" si="4"/>
        <v>0.1190929377789446</v>
      </c>
      <c r="Q25" s="37">
        <f t="shared" si="5"/>
        <v>1.7010151395816926E-2</v>
      </c>
      <c r="R25" s="37">
        <f t="shared" si="6"/>
        <v>4.0594644263586242E-2</v>
      </c>
      <c r="S25" s="37">
        <f t="shared" si="7"/>
        <v>0.77224993436597533</v>
      </c>
      <c r="T25" s="38"/>
    </row>
    <row r="26" spans="1:20">
      <c r="A26" s="35">
        <v>2011</v>
      </c>
      <c r="B26" s="14">
        <v>98766</v>
      </c>
      <c r="C26" s="14">
        <f t="shared" si="8"/>
        <v>5917</v>
      </c>
      <c r="D26" s="14">
        <f t="shared" si="0"/>
        <v>17118</v>
      </c>
      <c r="E26" s="14">
        <v>218</v>
      </c>
      <c r="F26" s="14">
        <v>11981</v>
      </c>
      <c r="G26" s="14">
        <v>1136</v>
      </c>
      <c r="H26" s="14">
        <v>3783</v>
      </c>
      <c r="I26" s="14">
        <v>75731</v>
      </c>
      <c r="K26" s="37">
        <f t="shared" si="1"/>
        <v>1</v>
      </c>
      <c r="L26" s="37">
        <f t="shared" si="1"/>
        <v>5.9909280521637E-2</v>
      </c>
      <c r="M26" s="37">
        <f t="shared" si="10"/>
        <v>0.17331875341716785</v>
      </c>
      <c r="N26" s="37">
        <f t="shared" si="10"/>
        <v>2.2072373083854768E-3</v>
      </c>
      <c r="O26" s="38">
        <f t="shared" si="9"/>
        <v>0.13280886134904724</v>
      </c>
      <c r="P26" s="37">
        <f t="shared" si="4"/>
        <v>0.12130692748516696</v>
      </c>
      <c r="Q26" s="37">
        <f t="shared" si="5"/>
        <v>1.1501933863880282E-2</v>
      </c>
      <c r="R26" s="37">
        <f t="shared" si="6"/>
        <v>3.8302654759735134E-2</v>
      </c>
      <c r="S26" s="37">
        <f t="shared" si="7"/>
        <v>0.76677196606119513</v>
      </c>
      <c r="T26" s="38"/>
    </row>
    <row r="27" spans="1:20">
      <c r="A27" s="35">
        <v>2012</v>
      </c>
      <c r="B27" s="14">
        <v>108383</v>
      </c>
      <c r="C27" s="14">
        <f t="shared" si="8"/>
        <v>5238</v>
      </c>
      <c r="D27" s="14">
        <f t="shared" si="0"/>
        <v>18360</v>
      </c>
      <c r="E27" s="14">
        <v>98</v>
      </c>
      <c r="F27" s="14">
        <v>12723</v>
      </c>
      <c r="G27" s="14">
        <v>2093</v>
      </c>
      <c r="H27" s="14">
        <v>3446</v>
      </c>
      <c r="I27" s="14">
        <v>84785</v>
      </c>
      <c r="K27" s="37">
        <f t="shared" si="1"/>
        <v>1</v>
      </c>
      <c r="L27" s="37">
        <f t="shared" si="1"/>
        <v>4.8328612420767095E-2</v>
      </c>
      <c r="M27" s="37">
        <f t="shared" si="10"/>
        <v>0.16939926003155475</v>
      </c>
      <c r="N27" s="37">
        <f t="shared" si="10"/>
        <v>9.0420084330568448E-4</v>
      </c>
      <c r="O27" s="38">
        <f t="shared" si="9"/>
        <v>0.13670040504507164</v>
      </c>
      <c r="P27" s="37">
        <f t="shared" si="4"/>
        <v>0.1173892584630431</v>
      </c>
      <c r="Q27" s="37">
        <f t="shared" si="5"/>
        <v>1.9311146582028548E-2</v>
      </c>
      <c r="R27" s="37">
        <f t="shared" si="6"/>
        <v>3.1794654143177434E-2</v>
      </c>
      <c r="S27" s="37">
        <f t="shared" si="7"/>
        <v>0.78227212754767816</v>
      </c>
      <c r="T27" s="38"/>
    </row>
  </sheetData>
  <mergeCells count="13">
    <mergeCell ref="L1:S1"/>
    <mergeCell ref="C2:C3"/>
    <mergeCell ref="L2:L4"/>
    <mergeCell ref="M2:M4"/>
    <mergeCell ref="S2:S4"/>
    <mergeCell ref="N3:N4"/>
    <mergeCell ref="O3:O4"/>
    <mergeCell ref="R3:R4"/>
    <mergeCell ref="B1:B3"/>
    <mergeCell ref="D1:I1"/>
    <mergeCell ref="D2:D3"/>
    <mergeCell ref="I2:I3"/>
    <mergeCell ref="K1:K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29"/>
  <sheetViews>
    <sheetView workbookViewId="0">
      <selection activeCell="B5" sqref="B5:I27"/>
    </sheetView>
  </sheetViews>
  <sheetFormatPr defaultRowHeight="12.75"/>
  <cols>
    <col min="1" max="1" width="30.28515625"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9" width="18.140625" style="33" customWidth="1"/>
    <col min="10" max="11" width="9.140625" style="33"/>
    <col min="12" max="12" width="20.140625" style="33" bestFit="1" customWidth="1"/>
    <col min="13" max="14" width="9.140625" style="33"/>
    <col min="15" max="15" width="16.85546875" style="33" bestFit="1" customWidth="1"/>
    <col min="16" max="16384" width="9.140625" style="33"/>
  </cols>
  <sheetData>
    <row r="1" spans="1:20">
      <c r="A1" s="34" t="s">
        <v>15</v>
      </c>
      <c r="B1" s="252" t="s">
        <v>1</v>
      </c>
      <c r="C1" s="90"/>
      <c r="D1" s="253" t="s">
        <v>8</v>
      </c>
      <c r="E1" s="253"/>
      <c r="F1" s="253"/>
      <c r="G1" s="253"/>
      <c r="H1" s="253"/>
      <c r="I1" s="253"/>
      <c r="K1" s="250" t="s">
        <v>1</v>
      </c>
      <c r="L1" s="249" t="s">
        <v>779</v>
      </c>
      <c r="M1" s="249"/>
      <c r="N1" s="249"/>
      <c r="O1" s="249"/>
      <c r="P1" s="249"/>
      <c r="Q1" s="249"/>
      <c r="R1" s="249"/>
      <c r="S1" s="249"/>
    </row>
    <row r="2" spans="1:20">
      <c r="B2" s="252"/>
      <c r="C2" s="252" t="s">
        <v>32</v>
      </c>
      <c r="D2" s="248" t="s">
        <v>2</v>
      </c>
      <c r="I2" s="248" t="s">
        <v>7</v>
      </c>
      <c r="K2" s="250"/>
      <c r="L2" s="251" t="s">
        <v>798</v>
      </c>
      <c r="M2" s="251" t="s">
        <v>799</v>
      </c>
      <c r="N2" s="110"/>
      <c r="O2" s="110"/>
      <c r="P2" s="110"/>
      <c r="Q2" s="110"/>
      <c r="R2" s="110"/>
      <c r="S2" s="251" t="s">
        <v>800</v>
      </c>
    </row>
    <row r="3" spans="1:20">
      <c r="B3" s="252"/>
      <c r="C3" s="252"/>
      <c r="D3" s="248"/>
      <c r="E3" s="58" t="s">
        <v>3</v>
      </c>
      <c r="F3" s="58" t="s">
        <v>4</v>
      </c>
      <c r="G3" s="58" t="s">
        <v>5</v>
      </c>
      <c r="H3" s="58" t="s">
        <v>6</v>
      </c>
      <c r="I3" s="248"/>
      <c r="K3" s="250"/>
      <c r="L3" s="251"/>
      <c r="M3" s="251"/>
      <c r="N3" s="235" t="s">
        <v>801</v>
      </c>
      <c r="O3" s="235" t="s">
        <v>802</v>
      </c>
      <c r="P3" s="91"/>
      <c r="Q3" s="91"/>
      <c r="R3" s="235" t="s">
        <v>803</v>
      </c>
      <c r="S3" s="251"/>
    </row>
    <row r="4" spans="1:20" ht="51">
      <c r="B4" s="90"/>
      <c r="C4" s="90"/>
      <c r="D4" s="91"/>
      <c r="E4" s="58"/>
      <c r="F4" s="58"/>
      <c r="G4" s="58"/>
      <c r="H4" s="58"/>
      <c r="I4" s="91"/>
      <c r="K4" s="250"/>
      <c r="L4" s="251"/>
      <c r="M4" s="251"/>
      <c r="N4" s="235"/>
      <c r="O4" s="235"/>
      <c r="P4" s="111" t="s">
        <v>804</v>
      </c>
      <c r="Q4" s="111" t="s">
        <v>805</v>
      </c>
      <c r="R4" s="235"/>
      <c r="S4" s="251"/>
    </row>
    <row r="5" spans="1:20">
      <c r="A5" s="35">
        <v>1990</v>
      </c>
      <c r="B5" s="14"/>
      <c r="C5" s="14"/>
      <c r="D5" s="14"/>
      <c r="E5" s="14"/>
      <c r="F5" s="14"/>
      <c r="G5" s="14"/>
      <c r="H5" s="14"/>
      <c r="I5" s="14"/>
      <c r="K5" s="37" t="str">
        <f t="shared" ref="K5:L27" si="0">IFERROR(B5/$B5,"")</f>
        <v/>
      </c>
      <c r="L5" s="37" t="str">
        <f t="shared" si="0"/>
        <v/>
      </c>
      <c r="M5" s="37" t="str">
        <f t="shared" ref="M5:N20" si="1">IFERROR(D5/$B5,"")</f>
        <v/>
      </c>
      <c r="N5" s="37" t="str">
        <f t="shared" si="1"/>
        <v/>
      </c>
      <c r="O5" s="38"/>
      <c r="P5" s="37" t="str">
        <f t="shared" ref="P5:P27" si="2">IFERROR(F5/$B5,"")</f>
        <v/>
      </c>
      <c r="Q5" s="37" t="str">
        <f t="shared" ref="Q5:Q27" si="3">IFERROR(G5/$B5,"")</f>
        <v/>
      </c>
      <c r="R5" s="37" t="str">
        <f t="shared" ref="R5:R27" si="4">IFERROR(H5/$B5,"")</f>
        <v/>
      </c>
      <c r="S5" s="37" t="str">
        <f t="shared" ref="S5:S27" si="5">IFERROR(I5/$B5,"")</f>
        <v/>
      </c>
      <c r="T5" s="38"/>
    </row>
    <row r="6" spans="1:20">
      <c r="A6" s="35">
        <v>1991</v>
      </c>
      <c r="B6" s="14">
        <v>628138</v>
      </c>
      <c r="C6" s="14">
        <f t="shared" ref="C6:C27" si="6">IFERROR(B6-SUM(D6,I6),"")</f>
        <v>21542</v>
      </c>
      <c r="D6" s="14">
        <f t="shared" ref="D6:D27" si="7">IFERROR(SUM(E6:H6),"")</f>
        <v>467780</v>
      </c>
      <c r="E6" s="14">
        <v>6649</v>
      </c>
      <c r="F6" s="14">
        <v>312399</v>
      </c>
      <c r="G6" s="14">
        <v>36987</v>
      </c>
      <c r="H6" s="14">
        <v>111745</v>
      </c>
      <c r="I6" s="14">
        <v>138816</v>
      </c>
      <c r="K6" s="37">
        <f t="shared" si="0"/>
        <v>1</v>
      </c>
      <c r="L6" s="37">
        <f t="shared" si="0"/>
        <v>3.4295011605729953E-2</v>
      </c>
      <c r="M6" s="37">
        <f t="shared" si="1"/>
        <v>0.74470896522738639</v>
      </c>
      <c r="N6" s="37">
        <f t="shared" si="1"/>
        <v>1.0585253558931317E-2</v>
      </c>
      <c r="O6" s="38">
        <f t="shared" ref="O6:O27" si="8">SUM(P6:Q6)</f>
        <v>0.55622490599199537</v>
      </c>
      <c r="P6" s="37">
        <f t="shared" si="2"/>
        <v>0.49734134855716416</v>
      </c>
      <c r="Q6" s="37">
        <f t="shared" si="3"/>
        <v>5.8883557434831202E-2</v>
      </c>
      <c r="R6" s="37">
        <f t="shared" si="4"/>
        <v>0.17789880567645963</v>
      </c>
      <c r="S6" s="37">
        <f t="shared" si="5"/>
        <v>0.22099602316688371</v>
      </c>
      <c r="T6" s="38"/>
    </row>
    <row r="7" spans="1:20">
      <c r="A7" s="35">
        <v>1992</v>
      </c>
      <c r="B7" s="14">
        <v>716532</v>
      </c>
      <c r="C7" s="14">
        <f t="shared" si="6"/>
        <v>21594</v>
      </c>
      <c r="D7" s="14">
        <f t="shared" si="7"/>
        <v>525752</v>
      </c>
      <c r="E7" s="14">
        <v>9693</v>
      </c>
      <c r="F7" s="14">
        <v>366341</v>
      </c>
      <c r="G7" s="14">
        <v>33904</v>
      </c>
      <c r="H7" s="14">
        <v>115814</v>
      </c>
      <c r="I7" s="14">
        <v>169186</v>
      </c>
      <c r="K7" s="37">
        <f t="shared" si="0"/>
        <v>1</v>
      </c>
      <c r="L7" s="37">
        <f t="shared" si="0"/>
        <v>3.0136825710505601E-2</v>
      </c>
      <c r="M7" s="37">
        <f t="shared" si="1"/>
        <v>0.73374531772481899</v>
      </c>
      <c r="N7" s="37">
        <f t="shared" si="1"/>
        <v>1.3527658220428397E-2</v>
      </c>
      <c r="O7" s="38">
        <f t="shared" si="8"/>
        <v>0.5585863576225486</v>
      </c>
      <c r="P7" s="37">
        <f t="shared" si="2"/>
        <v>0.51126955948931796</v>
      </c>
      <c r="Q7" s="37">
        <f t="shared" si="3"/>
        <v>4.7316798133230614E-2</v>
      </c>
      <c r="R7" s="37">
        <f t="shared" si="4"/>
        <v>0.16163130188184199</v>
      </c>
      <c r="S7" s="37">
        <f t="shared" si="5"/>
        <v>0.2361178565646754</v>
      </c>
      <c r="T7" s="38"/>
    </row>
    <row r="8" spans="1:20">
      <c r="A8" s="35">
        <v>1993</v>
      </c>
      <c r="B8" s="14">
        <v>799670</v>
      </c>
      <c r="C8" s="14">
        <f t="shared" si="6"/>
        <v>20799</v>
      </c>
      <c r="D8" s="14">
        <f t="shared" si="7"/>
        <v>553903</v>
      </c>
      <c r="E8" s="14">
        <v>6688</v>
      </c>
      <c r="F8" s="14">
        <v>409443</v>
      </c>
      <c r="G8" s="14">
        <v>33014</v>
      </c>
      <c r="H8" s="14">
        <v>104758</v>
      </c>
      <c r="I8" s="14">
        <v>224968</v>
      </c>
      <c r="K8" s="37">
        <f t="shared" si="0"/>
        <v>1</v>
      </c>
      <c r="L8" s="37">
        <f t="shared" si="0"/>
        <v>2.6009478910050395E-2</v>
      </c>
      <c r="M8" s="37">
        <f t="shared" si="1"/>
        <v>0.69266447409556442</v>
      </c>
      <c r="N8" s="37">
        <f t="shared" si="1"/>
        <v>8.3634499230932757E-3</v>
      </c>
      <c r="O8" s="38">
        <f t="shared" si="8"/>
        <v>0.55329948603799062</v>
      </c>
      <c r="P8" s="37">
        <f t="shared" si="2"/>
        <v>0.51201495616941983</v>
      </c>
      <c r="Q8" s="37">
        <f t="shared" si="3"/>
        <v>4.1284529868570785E-2</v>
      </c>
      <c r="R8" s="37">
        <f t="shared" si="4"/>
        <v>0.13100153813448048</v>
      </c>
      <c r="S8" s="37">
        <f t="shared" si="5"/>
        <v>0.28132604699438518</v>
      </c>
      <c r="T8" s="38"/>
    </row>
    <row r="9" spans="1:20">
      <c r="A9" s="35">
        <v>1994</v>
      </c>
      <c r="B9" s="14">
        <v>877328</v>
      </c>
      <c r="C9" s="14">
        <f t="shared" si="6"/>
        <v>20439</v>
      </c>
      <c r="D9" s="14">
        <f t="shared" si="7"/>
        <v>637085</v>
      </c>
      <c r="E9" s="14">
        <v>5938</v>
      </c>
      <c r="F9" s="14">
        <v>468139</v>
      </c>
      <c r="G9" s="14">
        <v>45208</v>
      </c>
      <c r="H9" s="14">
        <v>117800</v>
      </c>
      <c r="I9" s="14">
        <v>219804</v>
      </c>
      <c r="K9" s="37">
        <f t="shared" si="0"/>
        <v>1</v>
      </c>
      <c r="L9" s="37">
        <f t="shared" si="0"/>
        <v>2.3296874145131583E-2</v>
      </c>
      <c r="M9" s="37">
        <f t="shared" si="1"/>
        <v>0.72616512866339611</v>
      </c>
      <c r="N9" s="37">
        <f t="shared" si="1"/>
        <v>6.7682782266153593E-3</v>
      </c>
      <c r="O9" s="38">
        <f t="shared" si="8"/>
        <v>0.58512551748034947</v>
      </c>
      <c r="P9" s="37">
        <f t="shared" si="2"/>
        <v>0.53359632885306296</v>
      </c>
      <c r="Q9" s="37">
        <f t="shared" si="3"/>
        <v>5.152918862728649E-2</v>
      </c>
      <c r="R9" s="37">
        <f t="shared" si="4"/>
        <v>0.13427133295643134</v>
      </c>
      <c r="S9" s="37">
        <f t="shared" si="5"/>
        <v>0.25053799719147229</v>
      </c>
      <c r="T9" s="38"/>
    </row>
    <row r="10" spans="1:20">
      <c r="A10" s="35">
        <v>1995</v>
      </c>
      <c r="B10" s="14">
        <v>1047346</v>
      </c>
      <c r="C10" s="14">
        <f t="shared" si="6"/>
        <v>19641</v>
      </c>
      <c r="D10" s="14">
        <f t="shared" si="7"/>
        <v>737803</v>
      </c>
      <c r="E10" s="14">
        <v>4860</v>
      </c>
      <c r="F10" s="14">
        <v>536499</v>
      </c>
      <c r="G10" s="14">
        <v>48844</v>
      </c>
      <c r="H10" s="14">
        <v>147600</v>
      </c>
      <c r="I10" s="14">
        <v>289902</v>
      </c>
      <c r="K10" s="37">
        <f t="shared" si="0"/>
        <v>1</v>
      </c>
      <c r="L10" s="37">
        <f t="shared" si="0"/>
        <v>1.8753115016432009E-2</v>
      </c>
      <c r="M10" s="37">
        <f t="shared" si="1"/>
        <v>0.70445010531381225</v>
      </c>
      <c r="N10" s="37">
        <f t="shared" si="1"/>
        <v>4.6403003400977329E-3</v>
      </c>
      <c r="O10" s="38">
        <f t="shared" si="8"/>
        <v>0.55888216501519072</v>
      </c>
      <c r="P10" s="37">
        <f t="shared" si="2"/>
        <v>0.51224619180289988</v>
      </c>
      <c r="Q10" s="37">
        <f t="shared" si="3"/>
        <v>4.6635973212290877E-2</v>
      </c>
      <c r="R10" s="37">
        <f t="shared" si="4"/>
        <v>0.14092763995852373</v>
      </c>
      <c r="S10" s="37">
        <f t="shared" si="5"/>
        <v>0.27679677966975574</v>
      </c>
      <c r="T10" s="38"/>
    </row>
    <row r="11" spans="1:20">
      <c r="A11" s="35">
        <v>1996</v>
      </c>
      <c r="B11" s="14">
        <v>1115525</v>
      </c>
      <c r="C11" s="14">
        <f t="shared" si="6"/>
        <v>19273</v>
      </c>
      <c r="D11" s="14">
        <f t="shared" si="7"/>
        <v>777052</v>
      </c>
      <c r="E11" s="14">
        <v>4440</v>
      </c>
      <c r="F11" s="14">
        <v>578067</v>
      </c>
      <c r="G11" s="14">
        <v>53435</v>
      </c>
      <c r="H11" s="14">
        <v>141110</v>
      </c>
      <c r="I11" s="14">
        <v>319200</v>
      </c>
      <c r="K11" s="37">
        <f t="shared" si="0"/>
        <v>1</v>
      </c>
      <c r="L11" s="37">
        <f t="shared" si="0"/>
        <v>1.7277066851930704E-2</v>
      </c>
      <c r="M11" s="37">
        <f t="shared" si="1"/>
        <v>0.69657963739046636</v>
      </c>
      <c r="N11" s="37">
        <f t="shared" si="1"/>
        <v>3.9801887003877096E-3</v>
      </c>
      <c r="O11" s="38">
        <f t="shared" si="8"/>
        <v>0.56610295600726113</v>
      </c>
      <c r="P11" s="37">
        <f t="shared" si="2"/>
        <v>0.51820174357365367</v>
      </c>
      <c r="Q11" s="37">
        <f t="shared" si="3"/>
        <v>4.7901212433607496E-2</v>
      </c>
      <c r="R11" s="37">
        <f t="shared" si="4"/>
        <v>0.12649649268281751</v>
      </c>
      <c r="S11" s="37">
        <f t="shared" si="5"/>
        <v>0.28614329575760294</v>
      </c>
      <c r="T11" s="38"/>
    </row>
    <row r="12" spans="1:20">
      <c r="A12" s="35">
        <v>1997</v>
      </c>
      <c r="B12" s="14">
        <v>1162054</v>
      </c>
      <c r="C12" s="14">
        <f t="shared" si="6"/>
        <v>19208</v>
      </c>
      <c r="D12" s="14">
        <f t="shared" si="7"/>
        <v>782385</v>
      </c>
      <c r="E12" s="14">
        <v>4440</v>
      </c>
      <c r="F12" s="14">
        <v>598825</v>
      </c>
      <c r="G12" s="14">
        <v>59734</v>
      </c>
      <c r="H12" s="14">
        <v>119386</v>
      </c>
      <c r="I12" s="14">
        <v>360461</v>
      </c>
      <c r="K12" s="37">
        <f t="shared" si="0"/>
        <v>1</v>
      </c>
      <c r="L12" s="37">
        <f t="shared" si="0"/>
        <v>1.6529352336466293E-2</v>
      </c>
      <c r="M12" s="37">
        <f t="shared" si="1"/>
        <v>0.67327766179540705</v>
      </c>
      <c r="N12" s="37">
        <f t="shared" si="1"/>
        <v>3.8208207191748403E-3</v>
      </c>
      <c r="O12" s="38">
        <f t="shared" si="8"/>
        <v>0.56671979099078018</v>
      </c>
      <c r="P12" s="37">
        <f t="shared" si="2"/>
        <v>0.51531598359456621</v>
      </c>
      <c r="Q12" s="37">
        <f t="shared" si="3"/>
        <v>5.1403807396213946E-2</v>
      </c>
      <c r="R12" s="37">
        <f t="shared" si="4"/>
        <v>0.10273705008545214</v>
      </c>
      <c r="S12" s="37">
        <f t="shared" si="5"/>
        <v>0.3101929858681266</v>
      </c>
      <c r="T12" s="38"/>
    </row>
    <row r="13" spans="1:20">
      <c r="A13" s="35">
        <v>1998</v>
      </c>
      <c r="B13" s="14">
        <v>1204414</v>
      </c>
      <c r="C13" s="14">
        <f t="shared" si="6"/>
        <v>18967</v>
      </c>
      <c r="D13" s="14">
        <f t="shared" si="7"/>
        <v>788685</v>
      </c>
      <c r="E13" s="14">
        <v>4440</v>
      </c>
      <c r="F13" s="14">
        <v>613201</v>
      </c>
      <c r="G13" s="14">
        <v>59151</v>
      </c>
      <c r="H13" s="14">
        <v>111893</v>
      </c>
      <c r="I13" s="14">
        <v>396762</v>
      </c>
      <c r="K13" s="37">
        <f t="shared" si="0"/>
        <v>1</v>
      </c>
      <c r="L13" s="37">
        <f t="shared" si="0"/>
        <v>1.5747907281051202E-2</v>
      </c>
      <c r="M13" s="37">
        <f t="shared" si="1"/>
        <v>0.65482882131891529</v>
      </c>
      <c r="N13" s="37">
        <f t="shared" si="1"/>
        <v>3.6864400447022367E-3</v>
      </c>
      <c r="O13" s="38">
        <f t="shared" si="8"/>
        <v>0.55823994075126993</v>
      </c>
      <c r="P13" s="37">
        <f t="shared" si="2"/>
        <v>0.50912809050708474</v>
      </c>
      <c r="Q13" s="37">
        <f t="shared" si="3"/>
        <v>4.9111850244185136E-2</v>
      </c>
      <c r="R13" s="37">
        <f t="shared" si="4"/>
        <v>9.2902440522943108E-2</v>
      </c>
      <c r="S13" s="37">
        <f t="shared" si="5"/>
        <v>0.32942327140003352</v>
      </c>
      <c r="T13" s="38"/>
    </row>
    <row r="14" spans="1:20">
      <c r="A14" s="35">
        <v>1999</v>
      </c>
      <c r="B14" s="14">
        <v>1243699</v>
      </c>
      <c r="C14" s="14">
        <f t="shared" si="6"/>
        <v>18427</v>
      </c>
      <c r="D14" s="14">
        <f t="shared" si="7"/>
        <v>813120</v>
      </c>
      <c r="E14" s="14">
        <v>4440</v>
      </c>
      <c r="F14" s="14">
        <v>609521</v>
      </c>
      <c r="G14" s="14">
        <v>66756</v>
      </c>
      <c r="H14" s="14">
        <v>132403</v>
      </c>
      <c r="I14" s="14">
        <v>412152</v>
      </c>
      <c r="K14" s="37">
        <f t="shared" si="0"/>
        <v>1</v>
      </c>
      <c r="L14" s="37">
        <f t="shared" si="0"/>
        <v>1.4816285934136796E-2</v>
      </c>
      <c r="M14" s="37">
        <f t="shared" si="1"/>
        <v>0.65379163286293551</v>
      </c>
      <c r="N14" s="37">
        <f t="shared" si="1"/>
        <v>3.5699956339918259E-3</v>
      </c>
      <c r="O14" s="38">
        <f t="shared" si="8"/>
        <v>0.54376259850655184</v>
      </c>
      <c r="P14" s="37">
        <f t="shared" si="2"/>
        <v>0.49008723171764229</v>
      </c>
      <c r="Q14" s="37">
        <f t="shared" si="3"/>
        <v>5.3675366788909537E-2</v>
      </c>
      <c r="R14" s="37">
        <f t="shared" si="4"/>
        <v>0.10645903872239183</v>
      </c>
      <c r="S14" s="37">
        <f t="shared" si="5"/>
        <v>0.33139208120292774</v>
      </c>
      <c r="T14" s="38"/>
    </row>
    <row r="15" spans="1:20">
      <c r="A15" s="35">
        <v>2000</v>
      </c>
      <c r="B15" s="14">
        <v>1251673</v>
      </c>
      <c r="C15" s="14">
        <f t="shared" si="6"/>
        <v>19421</v>
      </c>
      <c r="D15" s="14">
        <f t="shared" si="7"/>
        <v>791570</v>
      </c>
      <c r="E15" s="14">
        <v>4440</v>
      </c>
      <c r="F15" s="14">
        <v>574672</v>
      </c>
      <c r="G15" s="14">
        <v>70621</v>
      </c>
      <c r="H15" s="14">
        <v>141837</v>
      </c>
      <c r="I15" s="14">
        <v>440682</v>
      </c>
      <c r="K15" s="37">
        <f t="shared" si="0"/>
        <v>1</v>
      </c>
      <c r="L15" s="37">
        <f t="shared" si="0"/>
        <v>1.5516033340976437E-2</v>
      </c>
      <c r="M15" s="37">
        <f t="shared" si="1"/>
        <v>0.63240958301409389</v>
      </c>
      <c r="N15" s="37">
        <f t="shared" si="1"/>
        <v>3.5472523574447959E-3</v>
      </c>
      <c r="O15" s="38">
        <f t="shared" si="8"/>
        <v>0.51554439538122177</v>
      </c>
      <c r="P15" s="37">
        <f t="shared" si="2"/>
        <v>0.45912310963007114</v>
      </c>
      <c r="Q15" s="37">
        <f t="shared" si="3"/>
        <v>5.6421285751150657E-2</v>
      </c>
      <c r="R15" s="37">
        <f t="shared" si="4"/>
        <v>0.11331793527542737</v>
      </c>
      <c r="S15" s="37">
        <f t="shared" si="5"/>
        <v>0.3520743836449296</v>
      </c>
      <c r="T15" s="38"/>
    </row>
    <row r="16" spans="1:20">
      <c r="A16" s="35">
        <v>2001</v>
      </c>
      <c r="B16" s="14">
        <v>1262557</v>
      </c>
      <c r="C16" s="14">
        <f t="shared" si="6"/>
        <v>19419</v>
      </c>
      <c r="D16" s="14">
        <f t="shared" si="7"/>
        <v>788938</v>
      </c>
      <c r="E16" s="14">
        <v>4440</v>
      </c>
      <c r="F16" s="14">
        <v>598528</v>
      </c>
      <c r="G16" s="14">
        <v>78547</v>
      </c>
      <c r="H16" s="14">
        <v>107423</v>
      </c>
      <c r="I16" s="14">
        <v>454200</v>
      </c>
      <c r="K16" s="37">
        <f t="shared" si="0"/>
        <v>1</v>
      </c>
      <c r="L16" s="37">
        <f t="shared" si="0"/>
        <v>1.5380691723225169E-2</v>
      </c>
      <c r="M16" s="37">
        <f t="shared" si="1"/>
        <v>0.62487317404283527</v>
      </c>
      <c r="N16" s="37">
        <f t="shared" si="1"/>
        <v>3.5166729106091842E-3</v>
      </c>
      <c r="O16" s="38">
        <f t="shared" si="8"/>
        <v>0.53627281778169222</v>
      </c>
      <c r="P16" s="37">
        <f t="shared" si="2"/>
        <v>0.47406018104529141</v>
      </c>
      <c r="Q16" s="37">
        <f t="shared" si="3"/>
        <v>6.221263673640081E-2</v>
      </c>
      <c r="R16" s="37">
        <f t="shared" si="4"/>
        <v>8.5083683350533873E-2</v>
      </c>
      <c r="S16" s="37">
        <f t="shared" si="5"/>
        <v>0.35974613423393953</v>
      </c>
      <c r="T16" s="38"/>
    </row>
    <row r="17" spans="1:20">
      <c r="A17" s="35">
        <v>2002</v>
      </c>
      <c r="B17" s="14">
        <v>1314041</v>
      </c>
      <c r="C17" s="14">
        <f t="shared" si="6"/>
        <v>18738</v>
      </c>
      <c r="D17" s="14">
        <f t="shared" si="7"/>
        <v>797503</v>
      </c>
      <c r="E17" s="14">
        <v>4440</v>
      </c>
      <c r="F17" s="14">
        <v>597656</v>
      </c>
      <c r="G17" s="14">
        <v>93692</v>
      </c>
      <c r="H17" s="14">
        <v>101715</v>
      </c>
      <c r="I17" s="14">
        <v>497800</v>
      </c>
      <c r="K17" s="37">
        <f t="shared" si="0"/>
        <v>1</v>
      </c>
      <c r="L17" s="37">
        <f t="shared" si="0"/>
        <v>1.4259829031209833E-2</v>
      </c>
      <c r="M17" s="37">
        <f t="shared" si="1"/>
        <v>0.60690876464280796</v>
      </c>
      <c r="N17" s="37">
        <f t="shared" si="1"/>
        <v>3.3788900041931721E-3</v>
      </c>
      <c r="O17" s="38">
        <f t="shared" si="8"/>
        <v>0.52612361410336506</v>
      </c>
      <c r="P17" s="37">
        <f t="shared" si="2"/>
        <v>0.45482294692479153</v>
      </c>
      <c r="Q17" s="37">
        <f t="shared" si="3"/>
        <v>7.1300667178573571E-2</v>
      </c>
      <c r="R17" s="37">
        <f t="shared" si="4"/>
        <v>7.7406260535249655E-2</v>
      </c>
      <c r="S17" s="37">
        <f t="shared" si="5"/>
        <v>0.37883140632598222</v>
      </c>
      <c r="T17" s="38"/>
    </row>
    <row r="18" spans="1:20">
      <c r="A18" s="35">
        <v>2003</v>
      </c>
      <c r="B18" s="14">
        <v>1402301</v>
      </c>
      <c r="C18" s="14">
        <f t="shared" si="6"/>
        <v>18497</v>
      </c>
      <c r="D18" s="14">
        <f t="shared" si="7"/>
        <v>863104</v>
      </c>
      <c r="E18" s="14">
        <v>4440</v>
      </c>
      <c r="F18" s="14">
        <v>603928</v>
      </c>
      <c r="G18" s="14">
        <v>133817</v>
      </c>
      <c r="H18" s="14">
        <v>120919</v>
      </c>
      <c r="I18" s="14">
        <v>520700</v>
      </c>
      <c r="K18" s="37">
        <f t="shared" si="0"/>
        <v>1</v>
      </c>
      <c r="L18" s="37">
        <f t="shared" si="0"/>
        <v>1.3190463388388085E-2</v>
      </c>
      <c r="M18" s="37">
        <f t="shared" si="1"/>
        <v>0.61549125330439047</v>
      </c>
      <c r="N18" s="37">
        <f t="shared" si="1"/>
        <v>3.1662246550490944E-3</v>
      </c>
      <c r="O18" s="38">
        <f t="shared" si="8"/>
        <v>0.5260960378691879</v>
      </c>
      <c r="P18" s="37">
        <f t="shared" si="2"/>
        <v>0.43066930708884898</v>
      </c>
      <c r="Q18" s="37">
        <f t="shared" si="3"/>
        <v>9.5426730780338892E-2</v>
      </c>
      <c r="R18" s="37">
        <f t="shared" si="4"/>
        <v>8.6228990780153475E-2</v>
      </c>
      <c r="S18" s="37">
        <f t="shared" si="5"/>
        <v>0.3713182833072215</v>
      </c>
      <c r="T18" s="38"/>
    </row>
    <row r="19" spans="1:20">
      <c r="A19" s="35">
        <v>2004</v>
      </c>
      <c r="B19" s="14">
        <v>1472187</v>
      </c>
      <c r="C19" s="14">
        <f t="shared" si="6"/>
        <v>18074</v>
      </c>
      <c r="D19" s="14">
        <f t="shared" si="7"/>
        <v>879513</v>
      </c>
      <c r="E19" s="14">
        <v>4440</v>
      </c>
      <c r="F19" s="14">
        <v>619436</v>
      </c>
      <c r="G19" s="14">
        <v>150874</v>
      </c>
      <c r="H19" s="14">
        <v>104763</v>
      </c>
      <c r="I19" s="14">
        <v>574600</v>
      </c>
      <c r="K19" s="37">
        <f t="shared" si="0"/>
        <v>1</v>
      </c>
      <c r="L19" s="37">
        <f t="shared" si="0"/>
        <v>1.2276972966070207E-2</v>
      </c>
      <c r="M19" s="37">
        <f t="shared" si="1"/>
        <v>0.59741934957991072</v>
      </c>
      <c r="N19" s="37">
        <f t="shared" si="1"/>
        <v>3.0159212110961449E-3</v>
      </c>
      <c r="O19" s="38">
        <f t="shared" si="8"/>
        <v>0.52324195227916015</v>
      </c>
      <c r="P19" s="37">
        <f t="shared" si="2"/>
        <v>0.42075904759381788</v>
      </c>
      <c r="Q19" s="37">
        <f t="shared" si="3"/>
        <v>0.10248290468534228</v>
      </c>
      <c r="R19" s="37">
        <f t="shared" si="4"/>
        <v>7.1161476089654369E-2</v>
      </c>
      <c r="S19" s="37">
        <f t="shared" si="5"/>
        <v>0.39030367745401912</v>
      </c>
      <c r="T19" s="38"/>
    </row>
    <row r="20" spans="1:20">
      <c r="A20" s="35">
        <v>2005</v>
      </c>
      <c r="B20" s="14">
        <v>1542633</v>
      </c>
      <c r="C20" s="14">
        <f t="shared" si="6"/>
        <v>17766</v>
      </c>
      <c r="D20" s="14">
        <f t="shared" si="7"/>
        <v>871367</v>
      </c>
      <c r="E20" s="14">
        <v>4440</v>
      </c>
      <c r="F20" s="14">
        <v>599874</v>
      </c>
      <c r="G20" s="14">
        <v>165217</v>
      </c>
      <c r="H20" s="14">
        <v>101836</v>
      </c>
      <c r="I20" s="14">
        <v>653500</v>
      </c>
      <c r="K20" s="37">
        <f t="shared" si="0"/>
        <v>1</v>
      </c>
      <c r="L20" s="37">
        <f t="shared" si="0"/>
        <v>1.1516673116677784E-2</v>
      </c>
      <c r="M20" s="37">
        <f t="shared" si="1"/>
        <v>0.56485696857256396</v>
      </c>
      <c r="N20" s="37">
        <f t="shared" si="1"/>
        <v>2.8781959156844177E-3</v>
      </c>
      <c r="O20" s="38">
        <f t="shared" si="8"/>
        <v>0.49596436741597</v>
      </c>
      <c r="P20" s="37">
        <f t="shared" si="2"/>
        <v>0.38886371547866538</v>
      </c>
      <c r="Q20" s="37">
        <f t="shared" si="3"/>
        <v>0.1071006519373046</v>
      </c>
      <c r="R20" s="37">
        <f t="shared" si="4"/>
        <v>6.6014405240909541E-2</v>
      </c>
      <c r="S20" s="37">
        <f t="shared" si="5"/>
        <v>0.42362635831075829</v>
      </c>
      <c r="T20" s="38"/>
    </row>
    <row r="21" spans="1:20">
      <c r="A21" s="35">
        <v>2006</v>
      </c>
      <c r="B21" s="14">
        <v>1591345</v>
      </c>
      <c r="C21" s="14">
        <f t="shared" si="6"/>
        <v>17408</v>
      </c>
      <c r="D21" s="14">
        <f t="shared" si="7"/>
        <v>871137</v>
      </c>
      <c r="E21" s="14">
        <v>4440</v>
      </c>
      <c r="F21" s="14">
        <v>563847</v>
      </c>
      <c r="G21" s="14">
        <v>183266</v>
      </c>
      <c r="H21" s="14">
        <v>119584</v>
      </c>
      <c r="I21" s="14">
        <v>702800</v>
      </c>
      <c r="K21" s="37">
        <f t="shared" si="0"/>
        <v>1</v>
      </c>
      <c r="L21" s="37">
        <f t="shared" si="0"/>
        <v>1.0939174094869435E-2</v>
      </c>
      <c r="M21" s="37">
        <f t="shared" ref="M21:N27" si="9">IFERROR(D21/$B21,"")</f>
        <v>0.54742183498864172</v>
      </c>
      <c r="N21" s="37">
        <f t="shared" si="9"/>
        <v>2.7900926574689964E-3</v>
      </c>
      <c r="O21" s="38">
        <f t="shared" si="8"/>
        <v>0.46948524675667436</v>
      </c>
      <c r="P21" s="37">
        <f t="shared" si="2"/>
        <v>0.35432103032340567</v>
      </c>
      <c r="Q21" s="37">
        <f t="shared" si="3"/>
        <v>0.11516421643326871</v>
      </c>
      <c r="R21" s="37">
        <f t="shared" si="4"/>
        <v>7.5146495574498304E-2</v>
      </c>
      <c r="S21" s="37">
        <f t="shared" si="5"/>
        <v>0.44163899091648889</v>
      </c>
      <c r="T21" s="38"/>
    </row>
    <row r="22" spans="1:20">
      <c r="A22" s="35">
        <v>2007</v>
      </c>
      <c r="B22" s="14">
        <v>1600871</v>
      </c>
      <c r="C22" s="14">
        <f t="shared" si="6"/>
        <v>17126</v>
      </c>
      <c r="D22" s="14">
        <f t="shared" si="7"/>
        <v>822287</v>
      </c>
      <c r="E22" s="14">
        <v>4440</v>
      </c>
      <c r="F22" s="14">
        <v>519497</v>
      </c>
      <c r="G22" s="14">
        <v>174547</v>
      </c>
      <c r="H22" s="14">
        <v>123803</v>
      </c>
      <c r="I22" s="14">
        <v>761458</v>
      </c>
      <c r="K22" s="37">
        <f t="shared" si="0"/>
        <v>1</v>
      </c>
      <c r="L22" s="37">
        <f t="shared" si="0"/>
        <v>1.0697926316361531E-2</v>
      </c>
      <c r="M22" s="37">
        <f t="shared" si="9"/>
        <v>0.51364975691358017</v>
      </c>
      <c r="N22" s="37">
        <f t="shared" si="9"/>
        <v>2.7734901812825645E-3</v>
      </c>
      <c r="O22" s="38">
        <f t="shared" si="8"/>
        <v>0.43354149085091803</v>
      </c>
      <c r="P22" s="37">
        <f t="shared" si="2"/>
        <v>0.32450897042922261</v>
      </c>
      <c r="Q22" s="37">
        <f t="shared" si="3"/>
        <v>0.10903252042169544</v>
      </c>
      <c r="R22" s="37">
        <f t="shared" si="4"/>
        <v>7.7334775881379575E-2</v>
      </c>
      <c r="S22" s="37">
        <f t="shared" si="5"/>
        <v>0.47565231677005831</v>
      </c>
      <c r="T22" s="38"/>
    </row>
    <row r="23" spans="1:20">
      <c r="A23" s="35">
        <v>2008</v>
      </c>
      <c r="B23" s="14">
        <v>1669518</v>
      </c>
      <c r="C23" s="14">
        <f t="shared" si="6"/>
        <v>16721</v>
      </c>
      <c r="D23" s="14">
        <f t="shared" si="7"/>
        <v>842857</v>
      </c>
      <c r="E23" s="14">
        <v>4440</v>
      </c>
      <c r="F23" s="14">
        <v>527869</v>
      </c>
      <c r="G23" s="14">
        <v>175958</v>
      </c>
      <c r="H23" s="14">
        <v>134590</v>
      </c>
      <c r="I23" s="14">
        <v>809940</v>
      </c>
      <c r="K23" s="37">
        <f t="shared" si="0"/>
        <v>1</v>
      </c>
      <c r="L23" s="37">
        <f t="shared" si="0"/>
        <v>1.0015465541551513E-2</v>
      </c>
      <c r="M23" s="37">
        <f t="shared" si="9"/>
        <v>0.5048505017615863</v>
      </c>
      <c r="N23" s="37">
        <f t="shared" si="9"/>
        <v>2.6594502125763244E-3</v>
      </c>
      <c r="O23" s="38">
        <f t="shared" si="8"/>
        <v>0.42157496954210738</v>
      </c>
      <c r="P23" s="37">
        <f t="shared" si="2"/>
        <v>0.31618047843748914</v>
      </c>
      <c r="Q23" s="37">
        <f t="shared" si="3"/>
        <v>0.10539449110461822</v>
      </c>
      <c r="R23" s="37">
        <f t="shared" si="4"/>
        <v>8.0616082006902595E-2</v>
      </c>
      <c r="S23" s="37">
        <f t="shared" si="5"/>
        <v>0.48513403269686223</v>
      </c>
      <c r="T23" s="38"/>
    </row>
    <row r="24" spans="1:20">
      <c r="A24" s="35">
        <v>2009</v>
      </c>
      <c r="B24" s="14">
        <v>1785778</v>
      </c>
      <c r="C24" s="14">
        <f t="shared" si="6"/>
        <v>15885</v>
      </c>
      <c r="D24" s="14">
        <f t="shared" si="7"/>
        <v>877194</v>
      </c>
      <c r="E24" s="14">
        <v>4440</v>
      </c>
      <c r="F24" s="14">
        <v>544184</v>
      </c>
      <c r="G24" s="14">
        <v>187399</v>
      </c>
      <c r="H24" s="14">
        <v>141171</v>
      </c>
      <c r="I24" s="14">
        <v>892699</v>
      </c>
      <c r="K24" s="37">
        <f t="shared" si="0"/>
        <v>1</v>
      </c>
      <c r="L24" s="37">
        <f t="shared" si="0"/>
        <v>8.8952826163162507E-3</v>
      </c>
      <c r="M24" s="37">
        <f t="shared" si="9"/>
        <v>0.49121111358746722</v>
      </c>
      <c r="N24" s="37">
        <f t="shared" si="9"/>
        <v>2.4863112884132292E-3</v>
      </c>
      <c r="O24" s="38">
        <f t="shared" si="8"/>
        <v>0.40967186290793145</v>
      </c>
      <c r="P24" s="37">
        <f t="shared" si="2"/>
        <v>0.30473216715627588</v>
      </c>
      <c r="Q24" s="37">
        <f t="shared" si="3"/>
        <v>0.10493969575165558</v>
      </c>
      <c r="R24" s="37">
        <f t="shared" si="4"/>
        <v>7.9052939391122526E-2</v>
      </c>
      <c r="S24" s="37">
        <f t="shared" si="5"/>
        <v>0.49989360379621656</v>
      </c>
      <c r="T24" s="38"/>
    </row>
    <row r="25" spans="1:20">
      <c r="A25" s="35">
        <v>2010</v>
      </c>
      <c r="B25" s="14">
        <v>2075087</v>
      </c>
      <c r="C25" s="14">
        <f t="shared" si="6"/>
        <v>17778</v>
      </c>
      <c r="D25" s="14">
        <f t="shared" si="7"/>
        <v>1013499</v>
      </c>
      <c r="E25" s="14">
        <v>4440</v>
      </c>
      <c r="F25" s="14">
        <v>684444</v>
      </c>
      <c r="G25" s="14">
        <v>206541</v>
      </c>
      <c r="H25" s="14">
        <v>118074</v>
      </c>
      <c r="I25" s="14">
        <v>1043810</v>
      </c>
      <c r="K25" s="37">
        <f t="shared" si="0"/>
        <v>1</v>
      </c>
      <c r="L25" s="37">
        <f t="shared" si="0"/>
        <v>8.5673516339314932E-3</v>
      </c>
      <c r="M25" s="37">
        <f t="shared" si="9"/>
        <v>0.48841277498244651</v>
      </c>
      <c r="N25" s="37">
        <f t="shared" si="9"/>
        <v>2.1396693247078317E-3</v>
      </c>
      <c r="O25" s="38">
        <f t="shared" si="8"/>
        <v>0.42937235884567732</v>
      </c>
      <c r="P25" s="37">
        <f t="shared" si="2"/>
        <v>0.32983870073881238</v>
      </c>
      <c r="Q25" s="37">
        <f t="shared" si="3"/>
        <v>9.9533658106864917E-2</v>
      </c>
      <c r="R25" s="37">
        <f t="shared" si="4"/>
        <v>5.6900746812061372E-2</v>
      </c>
      <c r="S25" s="37">
        <f t="shared" si="5"/>
        <v>0.50301987338362197</v>
      </c>
      <c r="T25" s="38"/>
    </row>
    <row r="26" spans="1:20">
      <c r="A26" s="35">
        <v>2011</v>
      </c>
      <c r="B26" s="14">
        <v>2104474</v>
      </c>
      <c r="C26" s="14">
        <f t="shared" si="6"/>
        <v>17658</v>
      </c>
      <c r="D26" s="14">
        <f t="shared" si="7"/>
        <v>941489</v>
      </c>
      <c r="E26" s="14">
        <v>4440</v>
      </c>
      <c r="F26" s="14">
        <v>623573</v>
      </c>
      <c r="G26" s="14">
        <v>205750</v>
      </c>
      <c r="H26" s="14">
        <v>107726</v>
      </c>
      <c r="I26" s="14">
        <v>1145327</v>
      </c>
      <c r="K26" s="37">
        <f t="shared" si="0"/>
        <v>1</v>
      </c>
      <c r="L26" s="37">
        <f t="shared" si="0"/>
        <v>8.3906952521152559E-3</v>
      </c>
      <c r="M26" s="37">
        <f t="shared" si="9"/>
        <v>0.44737497350881977</v>
      </c>
      <c r="N26" s="37">
        <f t="shared" si="9"/>
        <v>2.109790855102035E-3</v>
      </c>
      <c r="O26" s="38">
        <f t="shared" si="8"/>
        <v>0.39407614444274441</v>
      </c>
      <c r="P26" s="37">
        <f t="shared" si="2"/>
        <v>0.29630824614606788</v>
      </c>
      <c r="Q26" s="37">
        <f t="shared" si="3"/>
        <v>9.7767898296676509E-2</v>
      </c>
      <c r="R26" s="37">
        <f t="shared" si="4"/>
        <v>5.1189038210973384E-2</v>
      </c>
      <c r="S26" s="37">
        <f t="shared" si="5"/>
        <v>0.54423433123906495</v>
      </c>
      <c r="T26" s="38"/>
    </row>
    <row r="27" spans="1:20">
      <c r="A27" s="35">
        <v>2012</v>
      </c>
      <c r="B27" s="14">
        <v>2177059</v>
      </c>
      <c r="C27" s="14">
        <f t="shared" si="6"/>
        <v>16866</v>
      </c>
      <c r="D27" s="14">
        <f t="shared" si="7"/>
        <v>959614</v>
      </c>
      <c r="E27" s="14">
        <v>4440</v>
      </c>
      <c r="F27" s="14">
        <v>628686</v>
      </c>
      <c r="G27" s="14">
        <v>198098</v>
      </c>
      <c r="H27" s="14">
        <v>128390</v>
      </c>
      <c r="I27" s="14">
        <v>1200579</v>
      </c>
      <c r="K27" s="37">
        <f t="shared" si="0"/>
        <v>1</v>
      </c>
      <c r="L27" s="37">
        <f t="shared" si="0"/>
        <v>7.7471487910984495E-3</v>
      </c>
      <c r="M27" s="37">
        <f t="shared" si="9"/>
        <v>0.44078456302746044</v>
      </c>
      <c r="N27" s="37">
        <f t="shared" si="9"/>
        <v>2.0394486323062444E-3</v>
      </c>
      <c r="O27" s="38">
        <f t="shared" si="8"/>
        <v>0.37977105811096529</v>
      </c>
      <c r="P27" s="37">
        <f t="shared" si="2"/>
        <v>0.28877765829956836</v>
      </c>
      <c r="Q27" s="37">
        <f t="shared" si="3"/>
        <v>9.0993399811396938E-2</v>
      </c>
      <c r="R27" s="37">
        <f t="shared" si="4"/>
        <v>5.8974056284188899E-2</v>
      </c>
      <c r="S27" s="37">
        <f t="shared" si="5"/>
        <v>0.55146828818144111</v>
      </c>
      <c r="T27" s="38"/>
    </row>
    <row r="29" spans="1:20">
      <c r="B29" s="150"/>
    </row>
  </sheetData>
  <mergeCells count="13">
    <mergeCell ref="L1:S1"/>
    <mergeCell ref="C2:C3"/>
    <mergeCell ref="L2:L4"/>
    <mergeCell ref="M2:M4"/>
    <mergeCell ref="S2:S4"/>
    <mergeCell ref="N3:N4"/>
    <mergeCell ref="O3:O4"/>
    <mergeCell ref="R3:R4"/>
    <mergeCell ref="B1:B3"/>
    <mergeCell ref="D1:I1"/>
    <mergeCell ref="D2:D3"/>
    <mergeCell ref="I2:I3"/>
    <mergeCell ref="K1:K4"/>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27"/>
  <sheetViews>
    <sheetView topLeftCell="I1" zoomScaleNormal="100" workbookViewId="0">
      <selection activeCell="B5" sqref="B5:I27"/>
    </sheetView>
  </sheetViews>
  <sheetFormatPr defaultRowHeight="12.75"/>
  <cols>
    <col min="1" max="1" width="30.28515625"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9" width="18.140625" style="33" customWidth="1"/>
    <col min="10" max="11" width="9.140625" style="33"/>
    <col min="12" max="12" width="20.140625" style="33" bestFit="1" customWidth="1"/>
    <col min="13" max="14" width="9.140625" style="33"/>
    <col min="15" max="15" width="16.85546875" style="33" bestFit="1" customWidth="1"/>
    <col min="16" max="16384" width="9.140625" style="33"/>
  </cols>
  <sheetData>
    <row r="1" spans="1:20">
      <c r="A1" s="34" t="s">
        <v>19</v>
      </c>
      <c r="B1" s="252" t="s">
        <v>1</v>
      </c>
      <c r="C1" s="90"/>
      <c r="D1" s="253" t="s">
        <v>8</v>
      </c>
      <c r="E1" s="253"/>
      <c r="F1" s="253"/>
      <c r="G1" s="253"/>
      <c r="H1" s="253"/>
      <c r="I1" s="253"/>
      <c r="K1" s="250" t="s">
        <v>1</v>
      </c>
      <c r="L1" s="249" t="s">
        <v>780</v>
      </c>
      <c r="M1" s="249"/>
      <c r="N1" s="249"/>
      <c r="O1" s="249"/>
      <c r="P1" s="249"/>
      <c r="Q1" s="249"/>
      <c r="R1" s="249"/>
      <c r="S1" s="249"/>
    </row>
    <row r="2" spans="1:20">
      <c r="B2" s="252"/>
      <c r="C2" s="252" t="s">
        <v>32</v>
      </c>
      <c r="D2" s="248" t="s">
        <v>2</v>
      </c>
      <c r="I2" s="248" t="s">
        <v>7</v>
      </c>
      <c r="K2" s="250"/>
      <c r="L2" s="251" t="s">
        <v>798</v>
      </c>
      <c r="M2" s="251" t="s">
        <v>799</v>
      </c>
      <c r="N2" s="110"/>
      <c r="O2" s="110"/>
      <c r="P2" s="110"/>
      <c r="Q2" s="110"/>
      <c r="R2" s="110"/>
      <c r="S2" s="251" t="s">
        <v>800</v>
      </c>
    </row>
    <row r="3" spans="1:20">
      <c r="B3" s="252"/>
      <c r="C3" s="252"/>
      <c r="D3" s="248"/>
      <c r="E3" s="58" t="s">
        <v>3</v>
      </c>
      <c r="F3" s="58" t="s">
        <v>4</v>
      </c>
      <c r="G3" s="58" t="s">
        <v>5</v>
      </c>
      <c r="H3" s="58" t="s">
        <v>6</v>
      </c>
      <c r="I3" s="248"/>
      <c r="K3" s="250"/>
      <c r="L3" s="251"/>
      <c r="M3" s="251"/>
      <c r="N3" s="235" t="s">
        <v>801</v>
      </c>
      <c r="O3" s="235" t="s">
        <v>802</v>
      </c>
      <c r="P3" s="91"/>
      <c r="Q3" s="91"/>
      <c r="R3" s="235" t="s">
        <v>803</v>
      </c>
      <c r="S3" s="251"/>
    </row>
    <row r="4" spans="1:20" ht="51">
      <c r="B4" s="90"/>
      <c r="C4" s="90"/>
      <c r="D4" s="91"/>
      <c r="E4" s="58"/>
      <c r="F4" s="58"/>
      <c r="G4" s="58"/>
      <c r="H4" s="58"/>
      <c r="I4" s="91"/>
      <c r="K4" s="250"/>
      <c r="L4" s="251"/>
      <c r="M4" s="251"/>
      <c r="N4" s="235"/>
      <c r="O4" s="235"/>
      <c r="P4" s="111" t="s">
        <v>804</v>
      </c>
      <c r="Q4" s="111" t="s">
        <v>805</v>
      </c>
      <c r="R4" s="235"/>
      <c r="S4" s="251"/>
    </row>
    <row r="5" spans="1:20">
      <c r="A5" s="35">
        <v>1990</v>
      </c>
      <c r="B5" s="14">
        <v>138081</v>
      </c>
      <c r="C5" s="14">
        <f>IFERROR(B5-SUM(D5,I5),"")</f>
        <v>1307</v>
      </c>
      <c r="D5" s="14">
        <f t="shared" ref="D5:D27" si="0">IFERROR(SUM(E5:H5),"")</f>
        <v>128080</v>
      </c>
      <c r="E5" s="14">
        <v>19154</v>
      </c>
      <c r="F5" s="14">
        <v>63826</v>
      </c>
      <c r="G5" s="14">
        <v>10716</v>
      </c>
      <c r="H5" s="14">
        <v>34384</v>
      </c>
      <c r="I5" s="14">
        <v>8694</v>
      </c>
      <c r="K5" s="37">
        <f t="shared" ref="K5:L27" si="1">IFERROR(B5/$B5,"")</f>
        <v>1</v>
      </c>
      <c r="L5" s="37">
        <f t="shared" si="1"/>
        <v>9.4654586800501147E-3</v>
      </c>
      <c r="M5" s="37">
        <f t="shared" ref="M5:N20" si="2">IFERROR(D5/$B5,"")</f>
        <v>0.92757149788892024</v>
      </c>
      <c r="N5" s="37">
        <f t="shared" si="2"/>
        <v>0.13871568137542456</v>
      </c>
      <c r="O5" s="38">
        <f t="shared" ref="O5:O27" si="3">SUM(P5:Q5)</f>
        <v>0.53984255618079247</v>
      </c>
      <c r="P5" s="37">
        <f t="shared" ref="P5:P27" si="4">IFERROR(F5/$B5,"")</f>
        <v>0.46223593398077939</v>
      </c>
      <c r="Q5" s="37">
        <f t="shared" ref="Q5:Q27" si="5">IFERROR(G5/$B5,"")</f>
        <v>7.7606622200013034E-2</v>
      </c>
      <c r="R5" s="37">
        <f t="shared" ref="R5:R27" si="6">IFERROR(H5/$B5,"")</f>
        <v>0.24901326033270327</v>
      </c>
      <c r="S5" s="37">
        <f t="shared" ref="S5:S27" si="7">IFERROR(I5/$B5,"")</f>
        <v>6.2963043431029611E-2</v>
      </c>
      <c r="T5" s="38"/>
    </row>
    <row r="6" spans="1:20">
      <c r="A6" s="35">
        <v>1991</v>
      </c>
      <c r="B6" s="14">
        <v>153626</v>
      </c>
      <c r="C6" s="14">
        <f t="shared" ref="C6:C27" si="8">IFERROR(B6-SUM(D6,I6),"")</f>
        <v>954</v>
      </c>
      <c r="D6" s="14">
        <f t="shared" si="0"/>
        <v>133195</v>
      </c>
      <c r="E6" s="14">
        <v>22087</v>
      </c>
      <c r="F6" s="14">
        <v>50391</v>
      </c>
      <c r="G6" s="14">
        <v>17881</v>
      </c>
      <c r="H6" s="14">
        <v>42836</v>
      </c>
      <c r="I6" s="14">
        <v>19477</v>
      </c>
      <c r="K6" s="37">
        <f t="shared" si="1"/>
        <v>1</v>
      </c>
      <c r="L6" s="37">
        <f t="shared" si="1"/>
        <v>6.2098863473630762E-3</v>
      </c>
      <c r="M6" s="37">
        <f t="shared" si="2"/>
        <v>0.86700818871805552</v>
      </c>
      <c r="N6" s="37">
        <f t="shared" si="2"/>
        <v>0.14377123663963132</v>
      </c>
      <c r="O6" s="38">
        <f t="shared" si="3"/>
        <v>0.44440394204106076</v>
      </c>
      <c r="P6" s="37">
        <f t="shared" si="4"/>
        <v>0.32801088357439495</v>
      </c>
      <c r="Q6" s="37">
        <f t="shared" si="5"/>
        <v>0.1163930584666658</v>
      </c>
      <c r="R6" s="37">
        <f t="shared" si="6"/>
        <v>0.27883301003736349</v>
      </c>
      <c r="S6" s="37">
        <f t="shared" si="7"/>
        <v>0.12678192493458137</v>
      </c>
      <c r="T6" s="38"/>
    </row>
    <row r="7" spans="1:20">
      <c r="A7" s="35">
        <v>1992</v>
      </c>
      <c r="B7" s="14">
        <v>176413</v>
      </c>
      <c r="C7" s="14">
        <f t="shared" si="8"/>
        <v>2365</v>
      </c>
      <c r="D7" s="14">
        <f t="shared" si="0"/>
        <v>150003</v>
      </c>
      <c r="E7" s="14">
        <v>15697</v>
      </c>
      <c r="F7" s="14">
        <v>56282</v>
      </c>
      <c r="G7" s="14">
        <v>24817</v>
      </c>
      <c r="H7" s="14">
        <v>53207</v>
      </c>
      <c r="I7" s="14">
        <v>24045</v>
      </c>
      <c r="K7" s="37">
        <f t="shared" si="1"/>
        <v>1</v>
      </c>
      <c r="L7" s="37">
        <f t="shared" si="1"/>
        <v>1.3406041504877758E-2</v>
      </c>
      <c r="M7" s="37">
        <f t="shared" si="2"/>
        <v>0.85029447943178793</v>
      </c>
      <c r="N7" s="37">
        <f t="shared" si="2"/>
        <v>8.89787033835375E-2</v>
      </c>
      <c r="O7" s="38">
        <f t="shared" si="3"/>
        <v>0.45971101902920986</v>
      </c>
      <c r="P7" s="37">
        <f t="shared" si="4"/>
        <v>0.31903544523362792</v>
      </c>
      <c r="Q7" s="37">
        <f t="shared" si="5"/>
        <v>0.14067557379558196</v>
      </c>
      <c r="R7" s="37">
        <f t="shared" si="6"/>
        <v>0.30160475701904055</v>
      </c>
      <c r="S7" s="37">
        <f t="shared" si="7"/>
        <v>0.13629947906333434</v>
      </c>
      <c r="T7" s="38"/>
    </row>
    <row r="8" spans="1:20">
      <c r="A8" s="35">
        <v>1993</v>
      </c>
      <c r="B8" s="14">
        <v>228652</v>
      </c>
      <c r="C8" s="14">
        <f t="shared" si="8"/>
        <v>3024</v>
      </c>
      <c r="D8" s="14">
        <f t="shared" si="0"/>
        <v>161635</v>
      </c>
      <c r="E8" s="14">
        <v>16083</v>
      </c>
      <c r="F8" s="14">
        <v>57476</v>
      </c>
      <c r="G8" s="14">
        <v>38973</v>
      </c>
      <c r="H8" s="14">
        <v>49103</v>
      </c>
      <c r="I8" s="14">
        <v>63993</v>
      </c>
      <c r="K8" s="37">
        <f t="shared" si="1"/>
        <v>1</v>
      </c>
      <c r="L8" s="37">
        <f t="shared" si="1"/>
        <v>1.3225338068330914E-2</v>
      </c>
      <c r="M8" s="37">
        <f t="shared" si="2"/>
        <v>0.70690394136067036</v>
      </c>
      <c r="N8" s="37">
        <f t="shared" si="2"/>
        <v>7.0338330738414709E-2</v>
      </c>
      <c r="O8" s="38">
        <f t="shared" si="3"/>
        <v>0.42181568497104771</v>
      </c>
      <c r="P8" s="37">
        <f t="shared" si="4"/>
        <v>0.25136889246540595</v>
      </c>
      <c r="Q8" s="37">
        <f t="shared" si="5"/>
        <v>0.17044679250564176</v>
      </c>
      <c r="R8" s="37">
        <f t="shared" si="6"/>
        <v>0.21474992565120796</v>
      </c>
      <c r="S8" s="37">
        <f t="shared" si="7"/>
        <v>0.27987072057099871</v>
      </c>
      <c r="T8" s="38"/>
    </row>
    <row r="9" spans="1:20">
      <c r="A9" s="35">
        <v>1994</v>
      </c>
      <c r="B9" s="14">
        <v>254823</v>
      </c>
      <c r="C9" s="14">
        <f t="shared" si="8"/>
        <v>5854</v>
      </c>
      <c r="D9" s="14">
        <f t="shared" si="0"/>
        <v>199609</v>
      </c>
      <c r="E9" s="14">
        <v>15911</v>
      </c>
      <c r="F9" s="14">
        <v>91331</v>
      </c>
      <c r="G9" s="14">
        <v>49343</v>
      </c>
      <c r="H9" s="14">
        <v>43024</v>
      </c>
      <c r="I9" s="14">
        <v>49360</v>
      </c>
      <c r="K9" s="37">
        <f t="shared" si="1"/>
        <v>1</v>
      </c>
      <c r="L9" s="37">
        <f t="shared" si="1"/>
        <v>2.2972808576933793E-2</v>
      </c>
      <c r="M9" s="37">
        <f t="shared" si="2"/>
        <v>0.78332411124584511</v>
      </c>
      <c r="N9" s="37">
        <f t="shared" si="2"/>
        <v>6.2439418733787763E-2</v>
      </c>
      <c r="O9" s="38">
        <f t="shared" si="3"/>
        <v>0.55204592991998369</v>
      </c>
      <c r="P9" s="37">
        <f t="shared" si="4"/>
        <v>0.35840956271608138</v>
      </c>
      <c r="Q9" s="37">
        <f t="shared" si="5"/>
        <v>0.19363636720390232</v>
      </c>
      <c r="R9" s="37">
        <f t="shared" si="6"/>
        <v>0.16883876259207373</v>
      </c>
      <c r="S9" s="37">
        <f t="shared" si="7"/>
        <v>0.19370308017722104</v>
      </c>
      <c r="T9" s="38"/>
    </row>
    <row r="10" spans="1:20">
      <c r="A10" s="35">
        <v>1995</v>
      </c>
      <c r="B10" s="14">
        <v>291578</v>
      </c>
      <c r="C10" s="14">
        <f t="shared" si="8"/>
        <v>8501</v>
      </c>
      <c r="D10" s="14">
        <f t="shared" si="0"/>
        <v>218894</v>
      </c>
      <c r="E10" s="14">
        <v>16313</v>
      </c>
      <c r="F10" s="14">
        <v>104726</v>
      </c>
      <c r="G10" s="14">
        <v>47927</v>
      </c>
      <c r="H10" s="14">
        <v>49928</v>
      </c>
      <c r="I10" s="14">
        <v>64183</v>
      </c>
      <c r="K10" s="37">
        <f t="shared" si="1"/>
        <v>1</v>
      </c>
      <c r="L10" s="37">
        <f t="shared" si="1"/>
        <v>2.9155148879545095E-2</v>
      </c>
      <c r="M10" s="37">
        <f t="shared" si="2"/>
        <v>0.75072193375357532</v>
      </c>
      <c r="N10" s="37">
        <f t="shared" si="2"/>
        <v>5.5947293691567951E-2</v>
      </c>
      <c r="O10" s="38">
        <f t="shared" si="3"/>
        <v>0.52354087071041022</v>
      </c>
      <c r="P10" s="37">
        <f t="shared" si="4"/>
        <v>0.35916975903531817</v>
      </c>
      <c r="Q10" s="37">
        <f t="shared" si="5"/>
        <v>0.16437111167509208</v>
      </c>
      <c r="R10" s="37">
        <f t="shared" si="6"/>
        <v>0.17123376935159718</v>
      </c>
      <c r="S10" s="37">
        <f t="shared" si="7"/>
        <v>0.22012291736687953</v>
      </c>
      <c r="T10" s="38"/>
    </row>
    <row r="11" spans="1:20">
      <c r="A11" s="35">
        <v>1996</v>
      </c>
      <c r="B11" s="14">
        <v>330916</v>
      </c>
      <c r="C11" s="14">
        <f t="shared" si="8"/>
        <v>11316</v>
      </c>
      <c r="D11" s="14">
        <f t="shared" si="0"/>
        <v>252401</v>
      </c>
      <c r="E11" s="14">
        <v>16136</v>
      </c>
      <c r="F11" s="14">
        <v>110438</v>
      </c>
      <c r="G11" s="14">
        <v>75493</v>
      </c>
      <c r="H11" s="14">
        <v>50334</v>
      </c>
      <c r="I11" s="14">
        <v>67199</v>
      </c>
      <c r="K11" s="37">
        <f t="shared" si="1"/>
        <v>1</v>
      </c>
      <c r="L11" s="37">
        <f t="shared" si="1"/>
        <v>3.4195989314508818E-2</v>
      </c>
      <c r="M11" s="37">
        <f t="shared" si="2"/>
        <v>0.76273434950259278</v>
      </c>
      <c r="N11" s="37">
        <f t="shared" si="2"/>
        <v>4.8761619262894511E-2</v>
      </c>
      <c r="O11" s="38">
        <f t="shared" si="3"/>
        <v>0.56186766430151458</v>
      </c>
      <c r="P11" s="37">
        <f t="shared" si="4"/>
        <v>0.33373424071365543</v>
      </c>
      <c r="Q11" s="37">
        <f t="shared" si="5"/>
        <v>0.22813342358785915</v>
      </c>
      <c r="R11" s="37">
        <f t="shared" si="6"/>
        <v>0.15210506593818371</v>
      </c>
      <c r="S11" s="37">
        <f t="shared" si="7"/>
        <v>0.20306966118289838</v>
      </c>
      <c r="T11" s="38"/>
    </row>
    <row r="12" spans="1:20">
      <c r="A12" s="35">
        <v>1997</v>
      </c>
      <c r="B12" s="14">
        <v>347470</v>
      </c>
      <c r="C12" s="14">
        <f t="shared" si="8"/>
        <v>14270</v>
      </c>
      <c r="D12" s="14">
        <f t="shared" si="0"/>
        <v>255657</v>
      </c>
      <c r="E12" s="14">
        <v>15808</v>
      </c>
      <c r="F12" s="14">
        <v>99718</v>
      </c>
      <c r="G12" s="14">
        <v>95267</v>
      </c>
      <c r="H12" s="14">
        <v>44864</v>
      </c>
      <c r="I12" s="14">
        <v>77543</v>
      </c>
      <c r="K12" s="37">
        <f t="shared" si="1"/>
        <v>1</v>
      </c>
      <c r="L12" s="37">
        <f t="shared" si="1"/>
        <v>4.1068293665640201E-2</v>
      </c>
      <c r="M12" s="37">
        <f t="shared" si="2"/>
        <v>0.73576711658560456</v>
      </c>
      <c r="N12" s="37">
        <f t="shared" si="2"/>
        <v>4.5494575071229171E-2</v>
      </c>
      <c r="O12" s="38">
        <f t="shared" si="3"/>
        <v>0.56115635882234438</v>
      </c>
      <c r="P12" s="37">
        <f t="shared" si="4"/>
        <v>0.2869830488963076</v>
      </c>
      <c r="Q12" s="37">
        <f t="shared" si="5"/>
        <v>0.27417330992603678</v>
      </c>
      <c r="R12" s="37">
        <f t="shared" si="6"/>
        <v>0.12911618269203096</v>
      </c>
      <c r="S12" s="37">
        <f t="shared" si="7"/>
        <v>0.22316458974875528</v>
      </c>
      <c r="T12" s="38"/>
    </row>
    <row r="13" spans="1:20">
      <c r="A13" s="35">
        <v>1998</v>
      </c>
      <c r="B13" s="14">
        <v>362956</v>
      </c>
      <c r="C13" s="14">
        <f t="shared" si="8"/>
        <v>16988</v>
      </c>
      <c r="D13" s="14">
        <f t="shared" si="0"/>
        <v>261739</v>
      </c>
      <c r="E13" s="14">
        <v>15870</v>
      </c>
      <c r="F13" s="14">
        <v>95462</v>
      </c>
      <c r="G13" s="14">
        <v>111787</v>
      </c>
      <c r="H13" s="14">
        <v>38620</v>
      </c>
      <c r="I13" s="14">
        <v>84229</v>
      </c>
      <c r="K13" s="37">
        <f t="shared" si="1"/>
        <v>1</v>
      </c>
      <c r="L13" s="37">
        <f t="shared" si="1"/>
        <v>4.6804571353001465E-2</v>
      </c>
      <c r="M13" s="37">
        <f t="shared" si="2"/>
        <v>0.72113148701219987</v>
      </c>
      <c r="N13" s="37">
        <f t="shared" si="2"/>
        <v>4.3724308180605916E-2</v>
      </c>
      <c r="O13" s="38">
        <f t="shared" si="3"/>
        <v>0.57100309679410177</v>
      </c>
      <c r="P13" s="37">
        <f t="shared" si="4"/>
        <v>0.26301259656817905</v>
      </c>
      <c r="Q13" s="37">
        <f t="shared" si="5"/>
        <v>0.30799050022592273</v>
      </c>
      <c r="R13" s="37">
        <f t="shared" si="6"/>
        <v>0.10640408203749215</v>
      </c>
      <c r="S13" s="37">
        <f t="shared" si="7"/>
        <v>0.23206394163479871</v>
      </c>
      <c r="T13" s="38"/>
    </row>
    <row r="14" spans="1:20">
      <c r="A14" s="35">
        <v>1999</v>
      </c>
      <c r="B14" s="14">
        <v>379094</v>
      </c>
      <c r="C14" s="14">
        <f t="shared" si="8"/>
        <v>17319</v>
      </c>
      <c r="D14" s="14">
        <f t="shared" si="0"/>
        <v>251668</v>
      </c>
      <c r="E14" s="14">
        <v>15167</v>
      </c>
      <c r="F14" s="14">
        <v>95500</v>
      </c>
      <c r="G14" s="14">
        <v>104955</v>
      </c>
      <c r="H14" s="14">
        <v>36046</v>
      </c>
      <c r="I14" s="14">
        <v>110107</v>
      </c>
      <c r="K14" s="37">
        <f t="shared" si="1"/>
        <v>1</v>
      </c>
      <c r="L14" s="37">
        <f t="shared" si="1"/>
        <v>4.5685239017235833E-2</v>
      </c>
      <c r="M14" s="37">
        <f t="shared" si="2"/>
        <v>0.66386700923781439</v>
      </c>
      <c r="N14" s="37">
        <f t="shared" si="2"/>
        <v>4.0008546692904663E-2</v>
      </c>
      <c r="O14" s="38">
        <f t="shared" si="3"/>
        <v>0.52877386611236266</v>
      </c>
      <c r="P14" s="37">
        <f t="shared" si="4"/>
        <v>0.25191641123309788</v>
      </c>
      <c r="Q14" s="37">
        <f t="shared" si="5"/>
        <v>0.27685745487926477</v>
      </c>
      <c r="R14" s="37">
        <f t="shared" si="6"/>
        <v>9.5084596432547075E-2</v>
      </c>
      <c r="S14" s="37">
        <f t="shared" si="7"/>
        <v>0.2904477517449498</v>
      </c>
      <c r="T14" s="38"/>
    </row>
    <row r="15" spans="1:20">
      <c r="A15" s="35">
        <v>2000</v>
      </c>
      <c r="B15" s="14">
        <v>392388</v>
      </c>
      <c r="C15" s="14">
        <f t="shared" si="8"/>
        <v>18355</v>
      </c>
      <c r="D15" s="14">
        <f t="shared" si="0"/>
        <v>229888</v>
      </c>
      <c r="E15" s="14">
        <v>14450</v>
      </c>
      <c r="F15" s="14">
        <v>92255</v>
      </c>
      <c r="G15" s="14">
        <v>80770</v>
      </c>
      <c r="H15" s="14">
        <v>42413</v>
      </c>
      <c r="I15" s="14">
        <v>144145</v>
      </c>
      <c r="K15" s="37">
        <f t="shared" si="1"/>
        <v>1</v>
      </c>
      <c r="L15" s="37">
        <f t="shared" si="1"/>
        <v>4.6777679235858384E-2</v>
      </c>
      <c r="M15" s="37">
        <f t="shared" si="2"/>
        <v>0.58586908875908539</v>
      </c>
      <c r="N15" s="37">
        <f t="shared" si="2"/>
        <v>3.6825794876499791E-2</v>
      </c>
      <c r="O15" s="38">
        <f t="shared" si="3"/>
        <v>0.44095385179974922</v>
      </c>
      <c r="P15" s="37">
        <f t="shared" si="4"/>
        <v>0.2351116751786497</v>
      </c>
      <c r="Q15" s="37">
        <f t="shared" si="5"/>
        <v>0.20584217662109952</v>
      </c>
      <c r="R15" s="37">
        <f t="shared" si="6"/>
        <v>0.10808944208283637</v>
      </c>
      <c r="S15" s="37">
        <f t="shared" si="7"/>
        <v>0.36735323200505621</v>
      </c>
      <c r="T15" s="38"/>
    </row>
    <row r="16" spans="1:20">
      <c r="A16" s="35">
        <v>2001</v>
      </c>
      <c r="B16" s="14">
        <v>397434</v>
      </c>
      <c r="C16" s="14">
        <f t="shared" si="8"/>
        <v>19188</v>
      </c>
      <c r="D16" s="14">
        <f t="shared" si="0"/>
        <v>221648</v>
      </c>
      <c r="E16" s="14">
        <v>13952</v>
      </c>
      <c r="F16" s="14">
        <v>103849</v>
      </c>
      <c r="G16" s="14">
        <v>64122</v>
      </c>
      <c r="H16" s="14">
        <v>39725</v>
      </c>
      <c r="I16" s="14">
        <v>156598</v>
      </c>
      <c r="K16" s="37">
        <f t="shared" si="1"/>
        <v>1</v>
      </c>
      <c r="L16" s="37">
        <f t="shared" si="1"/>
        <v>4.8279714367668591E-2</v>
      </c>
      <c r="M16" s="37">
        <f t="shared" si="2"/>
        <v>0.55769763029836406</v>
      </c>
      <c r="N16" s="37">
        <f t="shared" si="2"/>
        <v>3.5105199857083186E-2</v>
      </c>
      <c r="O16" s="38">
        <f t="shared" si="3"/>
        <v>0.42263872743650516</v>
      </c>
      <c r="P16" s="37">
        <f t="shared" si="4"/>
        <v>0.26129873136168519</v>
      </c>
      <c r="Q16" s="37">
        <f t="shared" si="5"/>
        <v>0.16133999607481997</v>
      </c>
      <c r="R16" s="37">
        <f t="shared" si="6"/>
        <v>9.9953703004775629E-2</v>
      </c>
      <c r="S16" s="37">
        <f t="shared" si="7"/>
        <v>0.39402265533396741</v>
      </c>
      <c r="T16" s="38"/>
    </row>
    <row r="17" spans="1:20">
      <c r="A17" s="35">
        <v>2002</v>
      </c>
      <c r="B17" s="14">
        <v>407434</v>
      </c>
      <c r="C17" s="14">
        <f t="shared" si="8"/>
        <v>24000</v>
      </c>
      <c r="D17" s="14">
        <f t="shared" si="0"/>
        <v>217115</v>
      </c>
      <c r="E17" s="14">
        <v>14170</v>
      </c>
      <c r="F17" s="14">
        <v>107964</v>
      </c>
      <c r="G17" s="14">
        <v>60271</v>
      </c>
      <c r="H17" s="14">
        <v>34710</v>
      </c>
      <c r="I17" s="14">
        <v>166319</v>
      </c>
      <c r="K17" s="37">
        <f t="shared" si="1"/>
        <v>1</v>
      </c>
      <c r="L17" s="37">
        <f t="shared" si="1"/>
        <v>5.8905246003033623E-2</v>
      </c>
      <c r="M17" s="37">
        <f t="shared" si="2"/>
        <v>0.5328838535811935</v>
      </c>
      <c r="N17" s="37">
        <f t="shared" si="2"/>
        <v>3.4778638994291101E-2</v>
      </c>
      <c r="O17" s="38">
        <f t="shared" si="3"/>
        <v>0.41291350255501502</v>
      </c>
      <c r="P17" s="37">
        <f t="shared" si="4"/>
        <v>0.26498524914464672</v>
      </c>
      <c r="Q17" s="37">
        <f t="shared" si="5"/>
        <v>0.1479282534103683</v>
      </c>
      <c r="R17" s="37">
        <f t="shared" si="6"/>
        <v>8.5191712031887371E-2</v>
      </c>
      <c r="S17" s="37">
        <f t="shared" si="7"/>
        <v>0.40821090041577285</v>
      </c>
      <c r="T17" s="38"/>
    </row>
    <row r="18" spans="1:20">
      <c r="A18" s="35">
        <v>2003</v>
      </c>
      <c r="B18" s="14">
        <v>410152</v>
      </c>
      <c r="C18" s="14">
        <f t="shared" si="8"/>
        <v>28120</v>
      </c>
      <c r="D18" s="14">
        <f t="shared" si="0"/>
        <v>230888</v>
      </c>
      <c r="E18" s="14">
        <v>16319</v>
      </c>
      <c r="F18" s="14">
        <v>115858</v>
      </c>
      <c r="G18" s="14">
        <v>57246</v>
      </c>
      <c r="H18" s="14">
        <v>41465</v>
      </c>
      <c r="I18" s="14">
        <v>151144</v>
      </c>
      <c r="K18" s="37">
        <f t="shared" si="1"/>
        <v>1</v>
      </c>
      <c r="L18" s="37">
        <f t="shared" si="1"/>
        <v>6.8559948506895008E-2</v>
      </c>
      <c r="M18" s="37">
        <f t="shared" si="2"/>
        <v>0.56293276638904599</v>
      </c>
      <c r="N18" s="37">
        <f t="shared" si="2"/>
        <v>3.978768846671478E-2</v>
      </c>
      <c r="O18" s="38">
        <f t="shared" si="3"/>
        <v>0.42204841132068116</v>
      </c>
      <c r="P18" s="37">
        <f t="shared" si="4"/>
        <v>0.28247576508221345</v>
      </c>
      <c r="Q18" s="37">
        <f t="shared" si="5"/>
        <v>0.13957264623846768</v>
      </c>
      <c r="R18" s="37">
        <f t="shared" si="6"/>
        <v>0.10109666660165012</v>
      </c>
      <c r="S18" s="37">
        <f t="shared" si="7"/>
        <v>0.368507285104059</v>
      </c>
      <c r="T18" s="38"/>
    </row>
    <row r="19" spans="1:20">
      <c r="A19" s="35">
        <v>2004</v>
      </c>
      <c r="B19" s="14">
        <v>425723</v>
      </c>
      <c r="C19" s="14">
        <f t="shared" si="8"/>
        <v>36582</v>
      </c>
      <c r="D19" s="14">
        <f t="shared" si="0"/>
        <v>213908</v>
      </c>
      <c r="E19" s="14">
        <v>17486</v>
      </c>
      <c r="F19" s="14">
        <v>100642</v>
      </c>
      <c r="G19" s="14">
        <v>52233</v>
      </c>
      <c r="H19" s="14">
        <v>43547</v>
      </c>
      <c r="I19" s="14">
        <v>175233</v>
      </c>
      <c r="K19" s="37">
        <f t="shared" si="1"/>
        <v>1</v>
      </c>
      <c r="L19" s="37">
        <f t="shared" si="1"/>
        <v>8.5929113531568652E-2</v>
      </c>
      <c r="M19" s="37">
        <f t="shared" si="2"/>
        <v>0.50245817115824143</v>
      </c>
      <c r="N19" s="37">
        <f t="shared" si="2"/>
        <v>4.1073655874829411E-2</v>
      </c>
      <c r="O19" s="38">
        <f t="shared" si="3"/>
        <v>0.35909499839097253</v>
      </c>
      <c r="P19" s="37">
        <f t="shared" si="4"/>
        <v>0.23640254343786923</v>
      </c>
      <c r="Q19" s="37">
        <f t="shared" si="5"/>
        <v>0.12269245495310331</v>
      </c>
      <c r="R19" s="37">
        <f t="shared" si="6"/>
        <v>0.10228951689243945</v>
      </c>
      <c r="S19" s="37">
        <f t="shared" si="7"/>
        <v>0.41161271531018995</v>
      </c>
      <c r="T19" s="38"/>
    </row>
    <row r="20" spans="1:20">
      <c r="A20" s="35">
        <v>2005</v>
      </c>
      <c r="B20" s="14">
        <v>432475</v>
      </c>
      <c r="C20" s="14">
        <f t="shared" si="8"/>
        <v>39977</v>
      </c>
      <c r="D20" s="14">
        <f t="shared" si="0"/>
        <v>206720</v>
      </c>
      <c r="E20" s="14">
        <v>18225</v>
      </c>
      <c r="F20" s="14">
        <v>99856</v>
      </c>
      <c r="G20" s="14">
        <v>52310</v>
      </c>
      <c r="H20" s="14">
        <v>36329</v>
      </c>
      <c r="I20" s="14">
        <v>185778</v>
      </c>
      <c r="K20" s="37">
        <f t="shared" si="1"/>
        <v>1</v>
      </c>
      <c r="L20" s="37">
        <f t="shared" si="1"/>
        <v>9.2437713162610555E-2</v>
      </c>
      <c r="M20" s="37">
        <f t="shared" si="2"/>
        <v>0.47799294756922367</v>
      </c>
      <c r="N20" s="37">
        <f t="shared" si="2"/>
        <v>4.2141164229146197E-2</v>
      </c>
      <c r="O20" s="38">
        <f t="shared" si="3"/>
        <v>0.35184923984045324</v>
      </c>
      <c r="P20" s="37">
        <f t="shared" si="4"/>
        <v>0.23089427134516446</v>
      </c>
      <c r="Q20" s="37">
        <f t="shared" si="5"/>
        <v>0.12095496849528875</v>
      </c>
      <c r="R20" s="37">
        <f t="shared" si="6"/>
        <v>8.4002543499624258E-2</v>
      </c>
      <c r="S20" s="37">
        <f t="shared" si="7"/>
        <v>0.42956933926816582</v>
      </c>
      <c r="T20" s="38"/>
    </row>
    <row r="21" spans="1:20">
      <c r="A21" s="35">
        <v>2006</v>
      </c>
      <c r="B21" s="14">
        <v>430120</v>
      </c>
      <c r="C21" s="14">
        <f t="shared" si="8"/>
        <v>39066</v>
      </c>
      <c r="D21" s="14">
        <f t="shared" si="0"/>
        <v>194671</v>
      </c>
      <c r="E21" s="14">
        <v>15949</v>
      </c>
      <c r="F21" s="14">
        <v>85548</v>
      </c>
      <c r="G21" s="14">
        <v>54595</v>
      </c>
      <c r="H21" s="14">
        <v>38579</v>
      </c>
      <c r="I21" s="14">
        <v>196383</v>
      </c>
      <c r="K21" s="37">
        <f t="shared" si="1"/>
        <v>1</v>
      </c>
      <c r="L21" s="37">
        <f t="shared" si="1"/>
        <v>9.082581605133451E-2</v>
      </c>
      <c r="M21" s="37">
        <f t="shared" ref="M21:N27" si="9">IFERROR(D21/$B21,"")</f>
        <v>0.45259694968845904</v>
      </c>
      <c r="N21" s="37">
        <f t="shared" si="9"/>
        <v>3.7080349669859576E-2</v>
      </c>
      <c r="O21" s="38">
        <f t="shared" si="3"/>
        <v>0.32582302613224212</v>
      </c>
      <c r="P21" s="37">
        <f t="shared" si="4"/>
        <v>0.19889333209336929</v>
      </c>
      <c r="Q21" s="37">
        <f t="shared" si="5"/>
        <v>0.12692969403887286</v>
      </c>
      <c r="R21" s="37">
        <f t="shared" si="6"/>
        <v>8.9693573886357292E-2</v>
      </c>
      <c r="S21" s="37">
        <f t="shared" si="7"/>
        <v>0.45657723426020647</v>
      </c>
      <c r="T21" s="38"/>
    </row>
    <row r="22" spans="1:20">
      <c r="A22" s="35">
        <v>2007</v>
      </c>
      <c r="B22" s="14">
        <v>425027</v>
      </c>
      <c r="C22" s="14">
        <f t="shared" si="8"/>
        <v>42720</v>
      </c>
      <c r="D22" s="14">
        <f t="shared" si="0"/>
        <v>198868</v>
      </c>
      <c r="E22" s="14">
        <v>14985</v>
      </c>
      <c r="F22" s="14">
        <v>93183</v>
      </c>
      <c r="G22" s="14">
        <v>51923</v>
      </c>
      <c r="H22" s="14">
        <v>38777</v>
      </c>
      <c r="I22" s="14">
        <v>183439</v>
      </c>
      <c r="K22" s="37">
        <f t="shared" si="1"/>
        <v>1</v>
      </c>
      <c r="L22" s="37">
        <f t="shared" si="1"/>
        <v>0.10051126163749598</v>
      </c>
      <c r="M22" s="37">
        <f t="shared" si="9"/>
        <v>0.46789498078945574</v>
      </c>
      <c r="N22" s="37">
        <f t="shared" si="9"/>
        <v>3.5256583699388507E-2</v>
      </c>
      <c r="O22" s="38">
        <f t="shared" si="3"/>
        <v>0.34140419314537662</v>
      </c>
      <c r="P22" s="37">
        <f t="shared" si="4"/>
        <v>0.21924018944678808</v>
      </c>
      <c r="Q22" s="37">
        <f t="shared" si="5"/>
        <v>0.12216400369858856</v>
      </c>
      <c r="R22" s="37">
        <f t="shared" si="6"/>
        <v>9.1234203944690576E-2</v>
      </c>
      <c r="S22" s="37">
        <f t="shared" si="7"/>
        <v>0.4315937575730483</v>
      </c>
      <c r="T22" s="38"/>
    </row>
    <row r="23" spans="1:20">
      <c r="A23" s="35">
        <v>2008</v>
      </c>
      <c r="B23" s="14">
        <v>488664</v>
      </c>
      <c r="C23" s="14">
        <f t="shared" si="8"/>
        <v>51680</v>
      </c>
      <c r="D23" s="14">
        <f t="shared" si="0"/>
        <v>230115</v>
      </c>
      <c r="E23" s="14">
        <v>16923</v>
      </c>
      <c r="F23" s="14">
        <v>115355</v>
      </c>
      <c r="G23" s="14">
        <v>44882</v>
      </c>
      <c r="H23" s="14">
        <v>52955</v>
      </c>
      <c r="I23" s="14">
        <v>206869</v>
      </c>
      <c r="K23" s="37">
        <f t="shared" si="1"/>
        <v>1</v>
      </c>
      <c r="L23" s="37">
        <f t="shared" si="1"/>
        <v>0.10575773946924676</v>
      </c>
      <c r="M23" s="37">
        <f t="shared" si="9"/>
        <v>0.47090638966651932</v>
      </c>
      <c r="N23" s="37">
        <f t="shared" si="9"/>
        <v>3.4631157605225678E-2</v>
      </c>
      <c r="O23" s="38">
        <f t="shared" si="3"/>
        <v>0.3279083378354043</v>
      </c>
      <c r="P23" s="37">
        <f t="shared" si="4"/>
        <v>0.23606199760980962</v>
      </c>
      <c r="Q23" s="37">
        <f t="shared" si="5"/>
        <v>9.184634022559468E-2</v>
      </c>
      <c r="R23" s="37">
        <f t="shared" si="6"/>
        <v>0.10836689422588937</v>
      </c>
      <c r="S23" s="37">
        <f t="shared" si="7"/>
        <v>0.42333587086423391</v>
      </c>
      <c r="T23" s="38"/>
    </row>
    <row r="24" spans="1:20">
      <c r="A24" s="35">
        <v>2009</v>
      </c>
      <c r="B24" s="14">
        <v>628356</v>
      </c>
      <c r="C24" s="14">
        <f t="shared" si="8"/>
        <v>63273</v>
      </c>
      <c r="D24" s="14">
        <f t="shared" si="0"/>
        <v>319676</v>
      </c>
      <c r="E24" s="14">
        <v>19796</v>
      </c>
      <c r="F24" s="14">
        <v>170720</v>
      </c>
      <c r="G24" s="14">
        <v>52932</v>
      </c>
      <c r="H24" s="14">
        <v>76228</v>
      </c>
      <c r="I24" s="14">
        <v>245407</v>
      </c>
      <c r="K24" s="37">
        <f t="shared" si="1"/>
        <v>1</v>
      </c>
      <c r="L24" s="37">
        <f t="shared" si="1"/>
        <v>0.10069610220957546</v>
      </c>
      <c r="M24" s="37">
        <f t="shared" si="9"/>
        <v>0.50874981698272959</v>
      </c>
      <c r="N24" s="37">
        <f t="shared" si="9"/>
        <v>3.1504433792308821E-2</v>
      </c>
      <c r="O24" s="38">
        <f t="shared" si="3"/>
        <v>0.35593198759938632</v>
      </c>
      <c r="P24" s="37">
        <f t="shared" si="4"/>
        <v>0.27169311664088508</v>
      </c>
      <c r="Q24" s="37">
        <f t="shared" si="5"/>
        <v>8.423887095850123E-2</v>
      </c>
      <c r="R24" s="37">
        <f t="shared" si="6"/>
        <v>0.12131339559103438</v>
      </c>
      <c r="S24" s="37">
        <f t="shared" si="7"/>
        <v>0.39055408080769499</v>
      </c>
      <c r="T24" s="38"/>
    </row>
    <row r="25" spans="1:20">
      <c r="A25" s="35">
        <v>2010</v>
      </c>
      <c r="B25" s="14">
        <v>723031</v>
      </c>
      <c r="C25" s="14">
        <f t="shared" si="8"/>
        <v>78339</v>
      </c>
      <c r="D25" s="14">
        <f t="shared" si="0"/>
        <v>368306</v>
      </c>
      <c r="E25" s="14">
        <v>22522</v>
      </c>
      <c r="F25" s="14">
        <v>182597</v>
      </c>
      <c r="G25" s="14">
        <v>59875</v>
      </c>
      <c r="H25" s="14">
        <v>103312</v>
      </c>
      <c r="I25" s="14">
        <v>276386</v>
      </c>
      <c r="K25" s="37">
        <f t="shared" si="1"/>
        <v>1</v>
      </c>
      <c r="L25" s="37">
        <f t="shared" si="1"/>
        <v>0.10834805146667294</v>
      </c>
      <c r="M25" s="37">
        <f t="shared" si="9"/>
        <v>0.50939171349499535</v>
      </c>
      <c r="N25" s="37">
        <f t="shared" si="9"/>
        <v>3.1149425128383153E-2</v>
      </c>
      <c r="O25" s="38">
        <f t="shared" si="3"/>
        <v>0.33535491562602432</v>
      </c>
      <c r="P25" s="37">
        <f t="shared" si="4"/>
        <v>0.25254380517571168</v>
      </c>
      <c r="Q25" s="37">
        <f t="shared" si="5"/>
        <v>8.2811110450312642E-2</v>
      </c>
      <c r="R25" s="37">
        <f t="shared" si="6"/>
        <v>0.14288737274058788</v>
      </c>
      <c r="S25" s="37">
        <f t="shared" si="7"/>
        <v>0.38226023503833167</v>
      </c>
      <c r="T25" s="38"/>
    </row>
    <row r="26" spans="1:20">
      <c r="A26" s="35">
        <v>2011</v>
      </c>
      <c r="B26" s="14">
        <v>817115</v>
      </c>
      <c r="C26" s="14">
        <f t="shared" si="8"/>
        <v>79780</v>
      </c>
      <c r="D26" s="14">
        <f t="shared" si="0"/>
        <v>471464</v>
      </c>
      <c r="E26" s="14">
        <v>31628</v>
      </c>
      <c r="F26" s="14">
        <v>212405</v>
      </c>
      <c r="G26" s="14">
        <v>85936</v>
      </c>
      <c r="H26" s="14">
        <v>141495</v>
      </c>
      <c r="I26" s="14">
        <v>265871</v>
      </c>
      <c r="K26" s="37">
        <f t="shared" si="1"/>
        <v>1</v>
      </c>
      <c r="L26" s="37">
        <f t="shared" si="1"/>
        <v>9.7636195639536669E-2</v>
      </c>
      <c r="M26" s="37">
        <f t="shared" si="9"/>
        <v>0.57698610354723634</v>
      </c>
      <c r="N26" s="37">
        <f t="shared" si="9"/>
        <v>3.8706913959479387E-2</v>
      </c>
      <c r="O26" s="38">
        <f t="shared" si="3"/>
        <v>0.3651150694822638</v>
      </c>
      <c r="P26" s="37">
        <f t="shared" si="4"/>
        <v>0.25994505057427658</v>
      </c>
      <c r="Q26" s="37">
        <f t="shared" si="5"/>
        <v>0.10517001890798724</v>
      </c>
      <c r="R26" s="37">
        <f t="shared" si="6"/>
        <v>0.17316412010549312</v>
      </c>
      <c r="S26" s="37">
        <f t="shared" si="7"/>
        <v>0.32537770081322703</v>
      </c>
      <c r="T26" s="38"/>
    </row>
    <row r="27" spans="1:20">
      <c r="A27" s="35">
        <v>2012</v>
      </c>
      <c r="B27" s="14">
        <v>1004701</v>
      </c>
      <c r="C27" s="14">
        <f t="shared" si="8"/>
        <v>120047</v>
      </c>
      <c r="D27" s="14">
        <f t="shared" si="0"/>
        <v>553148</v>
      </c>
      <c r="E27" s="14">
        <v>33921</v>
      </c>
      <c r="F27" s="14">
        <v>244857</v>
      </c>
      <c r="G27" s="14">
        <v>111253</v>
      </c>
      <c r="H27" s="14">
        <v>163117</v>
      </c>
      <c r="I27" s="14">
        <v>331506</v>
      </c>
      <c r="K27" s="37">
        <f t="shared" si="1"/>
        <v>1</v>
      </c>
      <c r="L27" s="37">
        <f t="shared" si="1"/>
        <v>0.11948529960654961</v>
      </c>
      <c r="M27" s="37">
        <f t="shared" si="9"/>
        <v>0.55055981829419898</v>
      </c>
      <c r="N27" s="37">
        <f t="shared" si="9"/>
        <v>3.3762283505241859E-2</v>
      </c>
      <c r="O27" s="38">
        <f t="shared" si="3"/>
        <v>0.35444375988478166</v>
      </c>
      <c r="P27" s="37">
        <f t="shared" si="4"/>
        <v>0.24371131311703681</v>
      </c>
      <c r="Q27" s="37">
        <f t="shared" si="5"/>
        <v>0.11073244676774484</v>
      </c>
      <c r="R27" s="37">
        <f t="shared" si="6"/>
        <v>0.16235377490417546</v>
      </c>
      <c r="S27" s="37">
        <f t="shared" si="7"/>
        <v>0.32995488209925145</v>
      </c>
      <c r="T27" s="38"/>
    </row>
  </sheetData>
  <mergeCells count="13">
    <mergeCell ref="L1:S1"/>
    <mergeCell ref="C2:C3"/>
    <mergeCell ref="L2:L4"/>
    <mergeCell ref="M2:M4"/>
    <mergeCell ref="S2:S4"/>
    <mergeCell ref="N3:N4"/>
    <mergeCell ref="O3:O4"/>
    <mergeCell ref="R3:R4"/>
    <mergeCell ref="B1:B3"/>
    <mergeCell ref="D1:I1"/>
    <mergeCell ref="D2:D3"/>
    <mergeCell ref="I2:I3"/>
    <mergeCell ref="K1:K4"/>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27"/>
  <sheetViews>
    <sheetView topLeftCell="I1" workbookViewId="0">
      <selection activeCell="R41" sqref="R41"/>
    </sheetView>
  </sheetViews>
  <sheetFormatPr defaultRowHeight="12.75"/>
  <cols>
    <col min="1" max="1" width="30.28515625"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9" width="18.140625" style="33" customWidth="1"/>
    <col min="10" max="11" width="9.140625" style="33"/>
    <col min="12" max="12" width="20.140625" style="33" bestFit="1" customWidth="1"/>
    <col min="13" max="14" width="9.140625" style="33"/>
    <col min="15" max="15" width="16.85546875" style="33" bestFit="1" customWidth="1"/>
    <col min="16" max="16384" width="9.140625" style="33"/>
  </cols>
  <sheetData>
    <row r="1" spans="1:20">
      <c r="A1" s="34" t="s">
        <v>18</v>
      </c>
      <c r="B1" s="252" t="s">
        <v>1</v>
      </c>
      <c r="C1" s="90"/>
      <c r="D1" s="253" t="s">
        <v>8</v>
      </c>
      <c r="E1" s="253"/>
      <c r="F1" s="253"/>
      <c r="G1" s="253"/>
      <c r="H1" s="253"/>
      <c r="I1" s="253"/>
      <c r="K1" s="250" t="s">
        <v>1</v>
      </c>
      <c r="L1" s="249" t="s">
        <v>781</v>
      </c>
      <c r="M1" s="249"/>
      <c r="N1" s="249"/>
      <c r="O1" s="249"/>
      <c r="P1" s="249"/>
      <c r="Q1" s="249"/>
      <c r="R1" s="249"/>
      <c r="S1" s="249"/>
    </row>
    <row r="2" spans="1:20">
      <c r="B2" s="252"/>
      <c r="C2" s="252" t="s">
        <v>32</v>
      </c>
      <c r="D2" s="248" t="s">
        <v>2</v>
      </c>
      <c r="I2" s="248" t="s">
        <v>7</v>
      </c>
      <c r="K2" s="250"/>
      <c r="L2" s="251" t="s">
        <v>798</v>
      </c>
      <c r="M2" s="251" t="s">
        <v>799</v>
      </c>
      <c r="N2" s="110"/>
      <c r="O2" s="110"/>
      <c r="P2" s="110"/>
      <c r="Q2" s="110"/>
      <c r="R2" s="110"/>
      <c r="S2" s="251" t="s">
        <v>800</v>
      </c>
    </row>
    <row r="3" spans="1:20">
      <c r="B3" s="252"/>
      <c r="C3" s="252"/>
      <c r="D3" s="248"/>
      <c r="E3" s="58" t="s">
        <v>3</v>
      </c>
      <c r="F3" s="58" t="s">
        <v>4</v>
      </c>
      <c r="G3" s="58" t="s">
        <v>5</v>
      </c>
      <c r="H3" s="58" t="s">
        <v>6</v>
      </c>
      <c r="I3" s="248"/>
      <c r="K3" s="250"/>
      <c r="L3" s="251"/>
      <c r="M3" s="251"/>
      <c r="N3" s="235" t="s">
        <v>801</v>
      </c>
      <c r="O3" s="235" t="s">
        <v>802</v>
      </c>
      <c r="P3" s="91"/>
      <c r="Q3" s="91"/>
      <c r="R3" s="235" t="s">
        <v>803</v>
      </c>
      <c r="S3" s="251"/>
    </row>
    <row r="4" spans="1:20" ht="51">
      <c r="B4" s="90"/>
      <c r="C4" s="90"/>
      <c r="D4" s="91"/>
      <c r="E4" s="58"/>
      <c r="F4" s="58"/>
      <c r="G4" s="58"/>
      <c r="H4" s="58"/>
      <c r="I4" s="91"/>
      <c r="K4" s="250"/>
      <c r="L4" s="251"/>
      <c r="M4" s="251"/>
      <c r="N4" s="235"/>
      <c r="O4" s="235"/>
      <c r="P4" s="111" t="s">
        <v>804</v>
      </c>
      <c r="Q4" s="111" t="s">
        <v>805</v>
      </c>
      <c r="R4" s="235"/>
      <c r="S4" s="251"/>
    </row>
    <row r="5" spans="1:20">
      <c r="A5" s="35">
        <v>1990</v>
      </c>
      <c r="B5" s="14" t="s">
        <v>0</v>
      </c>
      <c r="C5" s="14" t="str">
        <f>IFERROR(B5-SUM(D5,I5),"")</f>
        <v/>
      </c>
      <c r="D5" s="14">
        <f t="shared" ref="D5:D27" si="0">IFERROR(SUM(E5:H5),"")</f>
        <v>0</v>
      </c>
      <c r="E5" s="14" t="s">
        <v>0</v>
      </c>
      <c r="F5" s="14" t="s">
        <v>0</v>
      </c>
      <c r="G5" s="14" t="s">
        <v>0</v>
      </c>
      <c r="H5" s="14" t="s">
        <v>0</v>
      </c>
      <c r="I5" s="14" t="s">
        <v>0</v>
      </c>
      <c r="K5" s="37" t="str">
        <f t="shared" ref="K5:L27" si="1">IFERROR(B5/$B5,"")</f>
        <v/>
      </c>
      <c r="L5" s="37" t="str">
        <f t="shared" si="1"/>
        <v/>
      </c>
      <c r="M5" s="37" t="str">
        <f t="shared" ref="M5:N20" si="2">IFERROR(D5/$B5,"")</f>
        <v/>
      </c>
      <c r="N5" s="37" t="str">
        <f t="shared" si="2"/>
        <v/>
      </c>
      <c r="O5" s="38"/>
      <c r="P5" s="37" t="str">
        <f t="shared" ref="P5:P27" si="3">IFERROR(F5/$B5,"")</f>
        <v/>
      </c>
      <c r="Q5" s="37" t="str">
        <f t="shared" ref="Q5:Q27" si="4">IFERROR(G5/$B5,"")</f>
        <v/>
      </c>
      <c r="R5" s="37" t="str">
        <f t="shared" ref="R5:R27" si="5">IFERROR(H5/$B5,"")</f>
        <v/>
      </c>
      <c r="S5" s="37" t="str">
        <f t="shared" ref="S5:S27" si="6">IFERROR(I5/$B5,"")</f>
        <v/>
      </c>
      <c r="T5" s="38"/>
    </row>
    <row r="6" spans="1:20">
      <c r="A6" s="35">
        <v>1991</v>
      </c>
      <c r="B6" s="14" t="s">
        <v>0</v>
      </c>
      <c r="C6" s="14" t="str">
        <f t="shared" ref="C6:C27" si="7">IFERROR(B6-SUM(D6,I6),"")</f>
        <v/>
      </c>
      <c r="D6" s="14">
        <f t="shared" si="0"/>
        <v>0</v>
      </c>
      <c r="E6" s="14" t="s">
        <v>0</v>
      </c>
      <c r="F6" s="14" t="s">
        <v>0</v>
      </c>
      <c r="G6" s="14" t="s">
        <v>0</v>
      </c>
      <c r="H6" s="14" t="s">
        <v>0</v>
      </c>
      <c r="I6" s="14" t="s">
        <v>0</v>
      </c>
      <c r="K6" s="37" t="str">
        <f t="shared" si="1"/>
        <v/>
      </c>
      <c r="L6" s="37" t="str">
        <f t="shared" si="1"/>
        <v/>
      </c>
      <c r="M6" s="37" t="str">
        <f t="shared" si="2"/>
        <v/>
      </c>
      <c r="N6" s="37" t="str">
        <f t="shared" si="2"/>
        <v/>
      </c>
      <c r="O6" s="38"/>
      <c r="P6" s="37" t="str">
        <f t="shared" si="3"/>
        <v/>
      </c>
      <c r="Q6" s="37" t="str">
        <f t="shared" si="4"/>
        <v/>
      </c>
      <c r="R6" s="37" t="str">
        <f t="shared" si="5"/>
        <v/>
      </c>
      <c r="S6" s="37" t="str">
        <f t="shared" si="6"/>
        <v/>
      </c>
      <c r="T6" s="38"/>
    </row>
    <row r="7" spans="1:20">
      <c r="A7" s="35">
        <v>1992</v>
      </c>
      <c r="B7" s="14" t="s">
        <v>0</v>
      </c>
      <c r="C7" s="14" t="str">
        <f t="shared" si="7"/>
        <v/>
      </c>
      <c r="D7" s="14">
        <f t="shared" si="0"/>
        <v>0</v>
      </c>
      <c r="E7" s="14" t="s">
        <v>0</v>
      </c>
      <c r="F7" s="14" t="s">
        <v>0</v>
      </c>
      <c r="G7" s="14" t="s">
        <v>0</v>
      </c>
      <c r="H7" s="14" t="s">
        <v>0</v>
      </c>
      <c r="I7" s="14" t="s">
        <v>0</v>
      </c>
      <c r="K7" s="37" t="str">
        <f t="shared" si="1"/>
        <v/>
      </c>
      <c r="L7" s="37" t="str">
        <f t="shared" si="1"/>
        <v/>
      </c>
      <c r="M7" s="37" t="str">
        <f t="shared" si="2"/>
        <v/>
      </c>
      <c r="N7" s="37" t="str">
        <f t="shared" si="2"/>
        <v/>
      </c>
      <c r="O7" s="38"/>
      <c r="P7" s="37" t="str">
        <f t="shared" si="3"/>
        <v/>
      </c>
      <c r="Q7" s="37" t="str">
        <f t="shared" si="4"/>
        <v/>
      </c>
      <c r="R7" s="37" t="str">
        <f t="shared" si="5"/>
        <v/>
      </c>
      <c r="S7" s="37" t="str">
        <f t="shared" si="6"/>
        <v/>
      </c>
      <c r="T7" s="38"/>
    </row>
    <row r="8" spans="1:20">
      <c r="A8" s="35">
        <v>1993</v>
      </c>
      <c r="B8" s="14" t="s">
        <v>0</v>
      </c>
      <c r="C8" s="14" t="str">
        <f t="shared" si="7"/>
        <v/>
      </c>
      <c r="D8" s="14">
        <f t="shared" si="0"/>
        <v>0</v>
      </c>
      <c r="E8" s="14" t="s">
        <v>0</v>
      </c>
      <c r="F8" s="14" t="s">
        <v>0</v>
      </c>
      <c r="G8" s="14" t="s">
        <v>0</v>
      </c>
      <c r="H8" s="14" t="s">
        <v>0</v>
      </c>
      <c r="I8" s="14" t="s">
        <v>0</v>
      </c>
      <c r="K8" s="37" t="str">
        <f t="shared" si="1"/>
        <v/>
      </c>
      <c r="L8" s="37" t="str">
        <f t="shared" si="1"/>
        <v/>
      </c>
      <c r="M8" s="37" t="str">
        <f t="shared" si="2"/>
        <v/>
      </c>
      <c r="N8" s="37" t="str">
        <f t="shared" si="2"/>
        <v/>
      </c>
      <c r="O8" s="38"/>
      <c r="P8" s="37" t="str">
        <f t="shared" si="3"/>
        <v/>
      </c>
      <c r="Q8" s="37" t="str">
        <f t="shared" si="4"/>
        <v/>
      </c>
      <c r="R8" s="37" t="str">
        <f t="shared" si="5"/>
        <v/>
      </c>
      <c r="S8" s="37" t="str">
        <f t="shared" si="6"/>
        <v/>
      </c>
      <c r="T8" s="38"/>
    </row>
    <row r="9" spans="1:20">
      <c r="A9" s="35">
        <v>1994</v>
      </c>
      <c r="B9" s="14" t="s">
        <v>0</v>
      </c>
      <c r="C9" s="14" t="str">
        <f t="shared" si="7"/>
        <v/>
      </c>
      <c r="D9" s="14">
        <f t="shared" si="0"/>
        <v>0</v>
      </c>
      <c r="E9" s="14" t="s">
        <v>0</v>
      </c>
      <c r="F9" s="14" t="s">
        <v>0</v>
      </c>
      <c r="G9" s="14" t="s">
        <v>0</v>
      </c>
      <c r="H9" s="14" t="s">
        <v>0</v>
      </c>
      <c r="I9" s="14" t="s">
        <v>0</v>
      </c>
      <c r="K9" s="37" t="str">
        <f t="shared" si="1"/>
        <v/>
      </c>
      <c r="L9" s="37" t="str">
        <f t="shared" si="1"/>
        <v/>
      </c>
      <c r="M9" s="37" t="str">
        <f t="shared" si="2"/>
        <v/>
      </c>
      <c r="N9" s="37" t="str">
        <f t="shared" si="2"/>
        <v/>
      </c>
      <c r="O9" s="38"/>
      <c r="P9" s="37" t="str">
        <f t="shared" si="3"/>
        <v/>
      </c>
      <c r="Q9" s="37" t="str">
        <f t="shared" si="4"/>
        <v/>
      </c>
      <c r="R9" s="37" t="str">
        <f t="shared" si="5"/>
        <v/>
      </c>
      <c r="S9" s="37" t="str">
        <f t="shared" si="6"/>
        <v/>
      </c>
      <c r="T9" s="38"/>
    </row>
    <row r="10" spans="1:20">
      <c r="A10" s="35">
        <v>1995</v>
      </c>
      <c r="B10" s="14">
        <v>701961</v>
      </c>
      <c r="C10" s="14">
        <f t="shared" si="7"/>
        <v>38501</v>
      </c>
      <c r="D10" s="14">
        <f t="shared" si="0"/>
        <v>547977</v>
      </c>
      <c r="E10" s="14">
        <v>8392</v>
      </c>
      <c r="F10" s="14">
        <v>301632</v>
      </c>
      <c r="G10" s="14">
        <v>170198</v>
      </c>
      <c r="H10" s="14">
        <v>67755</v>
      </c>
      <c r="I10" s="14">
        <v>115483</v>
      </c>
      <c r="K10" s="37">
        <f t="shared" si="1"/>
        <v>1</v>
      </c>
      <c r="L10" s="37">
        <f t="shared" si="1"/>
        <v>5.4847776443420648E-2</v>
      </c>
      <c r="M10" s="37">
        <f t="shared" si="2"/>
        <v>0.78063738583767472</v>
      </c>
      <c r="N10" s="37">
        <f t="shared" si="2"/>
        <v>1.195508012553404E-2</v>
      </c>
      <c r="O10" s="38">
        <f t="shared" ref="O10:O27" si="8">SUM(P10:Q10)</f>
        <v>0.67215984933635919</v>
      </c>
      <c r="P10" s="37">
        <f t="shared" si="3"/>
        <v>0.42969908584664962</v>
      </c>
      <c r="Q10" s="37">
        <f t="shared" si="4"/>
        <v>0.24246076348970955</v>
      </c>
      <c r="R10" s="37">
        <f t="shared" si="5"/>
        <v>9.6522456375781565E-2</v>
      </c>
      <c r="S10" s="37">
        <f t="shared" si="6"/>
        <v>0.1645148377189046</v>
      </c>
      <c r="T10" s="38"/>
    </row>
    <row r="11" spans="1:20">
      <c r="A11" s="35">
        <v>1996</v>
      </c>
      <c r="B11" s="14">
        <v>751866</v>
      </c>
      <c r="C11" s="14">
        <f t="shared" si="7"/>
        <v>39203</v>
      </c>
      <c r="D11" s="14">
        <f t="shared" si="0"/>
        <v>613466</v>
      </c>
      <c r="E11" s="14">
        <v>7830</v>
      </c>
      <c r="F11" s="14">
        <v>307571</v>
      </c>
      <c r="G11" s="14">
        <v>223479</v>
      </c>
      <c r="H11" s="14">
        <v>74586</v>
      </c>
      <c r="I11" s="14">
        <v>99197</v>
      </c>
      <c r="K11" s="37">
        <f t="shared" si="1"/>
        <v>1</v>
      </c>
      <c r="L11" s="37">
        <f t="shared" si="1"/>
        <v>5.2140940007926947E-2</v>
      </c>
      <c r="M11" s="37">
        <f t="shared" si="2"/>
        <v>0.81592464614705285</v>
      </c>
      <c r="N11" s="37">
        <f t="shared" si="2"/>
        <v>1.0414089744715149E-2</v>
      </c>
      <c r="O11" s="38">
        <f t="shared" si="8"/>
        <v>0.70630936895670238</v>
      </c>
      <c r="P11" s="37">
        <f t="shared" si="3"/>
        <v>0.40907688338081521</v>
      </c>
      <c r="Q11" s="37">
        <f t="shared" si="4"/>
        <v>0.29723248557588722</v>
      </c>
      <c r="R11" s="37">
        <f t="shared" si="5"/>
        <v>9.9201187445635261E-2</v>
      </c>
      <c r="S11" s="37">
        <f t="shared" si="6"/>
        <v>0.13193441384502025</v>
      </c>
      <c r="T11" s="38"/>
    </row>
    <row r="12" spans="1:20">
      <c r="A12" s="35">
        <v>1997</v>
      </c>
      <c r="B12" s="14">
        <v>792702</v>
      </c>
      <c r="C12" s="14">
        <f t="shared" si="7"/>
        <v>40244</v>
      </c>
      <c r="D12" s="14">
        <f t="shared" si="0"/>
        <v>631552</v>
      </c>
      <c r="E12" s="14">
        <v>5599</v>
      </c>
      <c r="F12" s="14">
        <v>303043</v>
      </c>
      <c r="G12" s="14">
        <v>250096</v>
      </c>
      <c r="H12" s="14">
        <v>72814</v>
      </c>
      <c r="I12" s="14">
        <v>120906</v>
      </c>
      <c r="K12" s="37">
        <f t="shared" si="1"/>
        <v>1</v>
      </c>
      <c r="L12" s="37">
        <f t="shared" si="1"/>
        <v>5.0768132286786206E-2</v>
      </c>
      <c r="M12" s="37">
        <f t="shared" si="2"/>
        <v>0.79670796844211322</v>
      </c>
      <c r="N12" s="37">
        <f t="shared" si="2"/>
        <v>7.0631838950828939E-3</v>
      </c>
      <c r="O12" s="38">
        <f t="shared" si="8"/>
        <v>0.69778933319204439</v>
      </c>
      <c r="P12" s="37">
        <f t="shared" si="3"/>
        <v>0.38229120148555196</v>
      </c>
      <c r="Q12" s="37">
        <f t="shared" si="4"/>
        <v>0.31549813170649249</v>
      </c>
      <c r="R12" s="37">
        <f t="shared" si="5"/>
        <v>9.1855451354985865E-2</v>
      </c>
      <c r="S12" s="37">
        <f t="shared" si="6"/>
        <v>0.1525238992711006</v>
      </c>
      <c r="T12" s="38"/>
    </row>
    <row r="13" spans="1:20">
      <c r="A13" s="35">
        <v>1998</v>
      </c>
      <c r="B13" s="14">
        <v>827672</v>
      </c>
      <c r="C13" s="14">
        <f t="shared" si="7"/>
        <v>40312</v>
      </c>
      <c r="D13" s="14">
        <f t="shared" si="0"/>
        <v>641019</v>
      </c>
      <c r="E13" s="14">
        <v>5591</v>
      </c>
      <c r="F13" s="14">
        <v>285295</v>
      </c>
      <c r="G13" s="14">
        <v>270898</v>
      </c>
      <c r="H13" s="14">
        <v>79235</v>
      </c>
      <c r="I13" s="14">
        <v>146341</v>
      </c>
      <c r="K13" s="37">
        <f t="shared" si="1"/>
        <v>1</v>
      </c>
      <c r="L13" s="37">
        <f t="shared" si="1"/>
        <v>4.8705284218869313E-2</v>
      </c>
      <c r="M13" s="37">
        <f t="shared" si="2"/>
        <v>0.77448433679041939</v>
      </c>
      <c r="N13" s="37">
        <f t="shared" si="2"/>
        <v>6.7550913888593548E-3</v>
      </c>
      <c r="O13" s="38">
        <f t="shared" si="8"/>
        <v>0.67199687799031493</v>
      </c>
      <c r="P13" s="37">
        <f t="shared" si="3"/>
        <v>0.34469572487652111</v>
      </c>
      <c r="Q13" s="37">
        <f t="shared" si="4"/>
        <v>0.32730115311379387</v>
      </c>
      <c r="R13" s="37">
        <f t="shared" si="5"/>
        <v>9.5732367411245037E-2</v>
      </c>
      <c r="S13" s="37">
        <f t="shared" si="6"/>
        <v>0.17681037899071131</v>
      </c>
      <c r="T13" s="38"/>
    </row>
    <row r="14" spans="1:20">
      <c r="A14" s="35">
        <v>1999</v>
      </c>
      <c r="B14" s="14">
        <v>848688</v>
      </c>
      <c r="C14" s="14">
        <f t="shared" si="7"/>
        <v>42752</v>
      </c>
      <c r="D14" s="14">
        <f t="shared" si="0"/>
        <v>618002</v>
      </c>
      <c r="E14" s="14">
        <v>4811</v>
      </c>
      <c r="F14" s="14">
        <v>283511</v>
      </c>
      <c r="G14" s="14">
        <v>255855</v>
      </c>
      <c r="H14" s="14">
        <v>73825</v>
      </c>
      <c r="I14" s="14">
        <v>187934</v>
      </c>
      <c r="K14" s="37">
        <f t="shared" si="1"/>
        <v>1</v>
      </c>
      <c r="L14" s="37">
        <f t="shared" si="1"/>
        <v>5.0374224685632414E-2</v>
      </c>
      <c r="M14" s="37">
        <f t="shared" si="2"/>
        <v>0.72818515166940034</v>
      </c>
      <c r="N14" s="37">
        <f t="shared" si="2"/>
        <v>5.6687498821710687E-3</v>
      </c>
      <c r="O14" s="38">
        <f t="shared" si="8"/>
        <v>0.63552919329600521</v>
      </c>
      <c r="P14" s="37">
        <f t="shared" si="3"/>
        <v>0.3340579812604868</v>
      </c>
      <c r="Q14" s="37">
        <f t="shared" si="4"/>
        <v>0.30147121203551835</v>
      </c>
      <c r="R14" s="37">
        <f t="shared" si="5"/>
        <v>8.6987208491224099E-2</v>
      </c>
      <c r="S14" s="37">
        <f t="shared" si="6"/>
        <v>0.22144062364496728</v>
      </c>
      <c r="T14" s="38"/>
    </row>
    <row r="15" spans="1:20">
      <c r="A15" s="35">
        <v>2000</v>
      </c>
      <c r="B15" s="14">
        <v>870669</v>
      </c>
      <c r="C15" s="14">
        <f t="shared" si="7"/>
        <v>43334</v>
      </c>
      <c r="D15" s="14">
        <f t="shared" si="0"/>
        <v>591847</v>
      </c>
      <c r="E15" s="14">
        <v>4625</v>
      </c>
      <c r="F15" s="14">
        <v>249756</v>
      </c>
      <c r="G15" s="14">
        <v>276844</v>
      </c>
      <c r="H15" s="14">
        <v>60622</v>
      </c>
      <c r="I15" s="14">
        <v>235488</v>
      </c>
      <c r="K15" s="37">
        <f t="shared" si="1"/>
        <v>1</v>
      </c>
      <c r="L15" s="37">
        <f t="shared" si="1"/>
        <v>4.977092327853639E-2</v>
      </c>
      <c r="M15" s="37">
        <f t="shared" si="2"/>
        <v>0.67976119512696553</v>
      </c>
      <c r="N15" s="37">
        <f t="shared" si="2"/>
        <v>5.3120072036560396E-3</v>
      </c>
      <c r="O15" s="38">
        <f t="shared" si="8"/>
        <v>0.60482226885303136</v>
      </c>
      <c r="P15" s="37">
        <f t="shared" si="3"/>
        <v>0.28685528025001467</v>
      </c>
      <c r="Q15" s="37">
        <f t="shared" si="4"/>
        <v>0.31796698860301675</v>
      </c>
      <c r="R15" s="37">
        <f t="shared" si="5"/>
        <v>6.962691907027814E-2</v>
      </c>
      <c r="S15" s="37">
        <f t="shared" si="6"/>
        <v>0.27046788159449803</v>
      </c>
      <c r="T15" s="38"/>
    </row>
    <row r="16" spans="1:20">
      <c r="A16" s="35">
        <v>2001</v>
      </c>
      <c r="B16" s="14">
        <v>898129</v>
      </c>
      <c r="C16" s="14">
        <f t="shared" si="7"/>
        <v>44857</v>
      </c>
      <c r="D16" s="14">
        <f t="shared" si="0"/>
        <v>571509</v>
      </c>
      <c r="E16" s="14">
        <v>4443</v>
      </c>
      <c r="F16" s="14">
        <v>244634</v>
      </c>
      <c r="G16" s="14">
        <v>267233</v>
      </c>
      <c r="H16" s="14">
        <v>55199</v>
      </c>
      <c r="I16" s="14">
        <v>281763</v>
      </c>
      <c r="K16" s="37">
        <f t="shared" si="1"/>
        <v>1</v>
      </c>
      <c r="L16" s="37">
        <f t="shared" si="1"/>
        <v>4.9944941094208072E-2</v>
      </c>
      <c r="M16" s="37">
        <f t="shared" si="2"/>
        <v>0.63633286532335553</v>
      </c>
      <c r="N16" s="37">
        <f t="shared" si="2"/>
        <v>4.9469508277764111E-3</v>
      </c>
      <c r="O16" s="38">
        <f t="shared" si="8"/>
        <v>0.56992592378155038</v>
      </c>
      <c r="P16" s="37">
        <f t="shared" si="3"/>
        <v>0.27238180706780429</v>
      </c>
      <c r="Q16" s="37">
        <f t="shared" si="4"/>
        <v>0.29754411671374603</v>
      </c>
      <c r="R16" s="37">
        <f t="shared" si="5"/>
        <v>6.1459990714028828E-2</v>
      </c>
      <c r="S16" s="37">
        <f t="shared" si="6"/>
        <v>0.31372219358243636</v>
      </c>
      <c r="T16" s="38"/>
    </row>
    <row r="17" spans="1:20">
      <c r="A17" s="35">
        <v>2002</v>
      </c>
      <c r="B17" s="14">
        <v>961742</v>
      </c>
      <c r="C17" s="14">
        <f t="shared" si="7"/>
        <v>49753</v>
      </c>
      <c r="D17" s="14">
        <f t="shared" si="0"/>
        <v>579021</v>
      </c>
      <c r="E17" s="14">
        <v>4406</v>
      </c>
      <c r="F17" s="14">
        <v>253001</v>
      </c>
      <c r="G17" s="14">
        <v>270771</v>
      </c>
      <c r="H17" s="14">
        <v>50843</v>
      </c>
      <c r="I17" s="14">
        <v>332968</v>
      </c>
      <c r="K17" s="37">
        <f t="shared" si="1"/>
        <v>1</v>
      </c>
      <c r="L17" s="37">
        <f t="shared" si="1"/>
        <v>5.1732169334395298E-2</v>
      </c>
      <c r="M17" s="37">
        <f t="shared" si="2"/>
        <v>0.60205439712521658</v>
      </c>
      <c r="N17" s="37">
        <f t="shared" si="2"/>
        <v>4.5812702367162917E-3</v>
      </c>
      <c r="O17" s="38">
        <f t="shared" si="8"/>
        <v>0.54460759746376886</v>
      </c>
      <c r="P17" s="37">
        <f t="shared" si="3"/>
        <v>0.26306535432579631</v>
      </c>
      <c r="Q17" s="37">
        <f t="shared" si="4"/>
        <v>0.28154224313797255</v>
      </c>
      <c r="R17" s="37">
        <f t="shared" si="5"/>
        <v>5.286552942473137E-2</v>
      </c>
      <c r="S17" s="37">
        <f t="shared" si="6"/>
        <v>0.34621343354038819</v>
      </c>
      <c r="T17" s="38"/>
    </row>
    <row r="18" spans="1:20">
      <c r="A18" s="35">
        <v>2003</v>
      </c>
      <c r="B18" s="14">
        <v>1045869</v>
      </c>
      <c r="C18" s="14">
        <f t="shared" si="7"/>
        <v>41007</v>
      </c>
      <c r="D18" s="14">
        <f t="shared" si="0"/>
        <v>585724</v>
      </c>
      <c r="E18" s="14">
        <v>8299</v>
      </c>
      <c r="F18" s="14">
        <v>270789</v>
      </c>
      <c r="G18" s="14">
        <v>254941</v>
      </c>
      <c r="H18" s="14">
        <v>51695</v>
      </c>
      <c r="I18" s="14">
        <v>419138</v>
      </c>
      <c r="K18" s="37">
        <f t="shared" si="1"/>
        <v>1</v>
      </c>
      <c r="L18" s="37">
        <f t="shared" si="1"/>
        <v>3.9208543326171824E-2</v>
      </c>
      <c r="M18" s="37">
        <f t="shared" si="2"/>
        <v>0.56003572149093239</v>
      </c>
      <c r="N18" s="37">
        <f t="shared" si="2"/>
        <v>7.9350281918672411E-3</v>
      </c>
      <c r="O18" s="38">
        <f t="shared" si="8"/>
        <v>0.50267289689244055</v>
      </c>
      <c r="P18" s="37">
        <f t="shared" si="3"/>
        <v>0.25891292312899605</v>
      </c>
      <c r="Q18" s="37">
        <f t="shared" si="4"/>
        <v>0.24375997376344455</v>
      </c>
      <c r="R18" s="37">
        <f t="shared" si="5"/>
        <v>4.9427796406624536E-2</v>
      </c>
      <c r="S18" s="37">
        <f t="shared" si="6"/>
        <v>0.40075573518289576</v>
      </c>
      <c r="T18" s="38"/>
    </row>
    <row r="19" spans="1:20">
      <c r="A19" s="35">
        <v>2004</v>
      </c>
      <c r="B19" s="14">
        <v>1119379</v>
      </c>
      <c r="C19" s="14">
        <f t="shared" si="7"/>
        <v>39920</v>
      </c>
      <c r="D19" s="14">
        <f t="shared" si="0"/>
        <v>579936</v>
      </c>
      <c r="E19" s="14">
        <v>14196</v>
      </c>
      <c r="F19" s="14">
        <v>274370</v>
      </c>
      <c r="G19" s="14">
        <v>246204</v>
      </c>
      <c r="H19" s="14">
        <v>45166</v>
      </c>
      <c r="I19" s="14">
        <v>499523</v>
      </c>
      <c r="K19" s="37">
        <f t="shared" si="1"/>
        <v>1</v>
      </c>
      <c r="L19" s="37">
        <f t="shared" si="1"/>
        <v>3.5662630797969233E-2</v>
      </c>
      <c r="M19" s="37">
        <f t="shared" si="2"/>
        <v>0.51808726088304313</v>
      </c>
      <c r="N19" s="37">
        <f t="shared" si="2"/>
        <v>1.2682031733666613E-2</v>
      </c>
      <c r="O19" s="38">
        <f t="shared" si="8"/>
        <v>0.46505607126808701</v>
      </c>
      <c r="P19" s="37">
        <f t="shared" si="3"/>
        <v>0.24510911853804654</v>
      </c>
      <c r="Q19" s="37">
        <f t="shared" si="4"/>
        <v>0.2199469527300405</v>
      </c>
      <c r="R19" s="37">
        <f t="shared" si="5"/>
        <v>4.0349157881289538E-2</v>
      </c>
      <c r="S19" s="37">
        <f t="shared" si="6"/>
        <v>0.44625010831898759</v>
      </c>
      <c r="T19" s="38"/>
    </row>
    <row r="20" spans="1:20">
      <c r="A20" s="35">
        <v>2005</v>
      </c>
      <c r="B20" s="14">
        <v>1186089</v>
      </c>
      <c r="C20" s="14">
        <f t="shared" si="7"/>
        <v>38500</v>
      </c>
      <c r="D20" s="14">
        <f t="shared" si="0"/>
        <v>583892</v>
      </c>
      <c r="E20" s="14">
        <v>18382</v>
      </c>
      <c r="F20" s="14">
        <v>272423</v>
      </c>
      <c r="G20" s="14">
        <v>253483</v>
      </c>
      <c r="H20" s="14">
        <v>39604</v>
      </c>
      <c r="I20" s="14">
        <v>563697</v>
      </c>
      <c r="K20" s="37">
        <f t="shared" si="1"/>
        <v>1</v>
      </c>
      <c r="L20" s="37">
        <f t="shared" si="1"/>
        <v>3.2459621495520154E-2</v>
      </c>
      <c r="M20" s="37">
        <f t="shared" si="2"/>
        <v>0.49228346270811046</v>
      </c>
      <c r="N20" s="37">
        <f t="shared" si="2"/>
        <v>1.5497993826770166E-2</v>
      </c>
      <c r="O20" s="38">
        <f t="shared" si="8"/>
        <v>0.44339505720059791</v>
      </c>
      <c r="P20" s="37">
        <f t="shared" si="3"/>
        <v>0.2296817523811451</v>
      </c>
      <c r="Q20" s="37">
        <f t="shared" si="4"/>
        <v>0.21371330481945283</v>
      </c>
      <c r="R20" s="37">
        <f t="shared" si="5"/>
        <v>3.3390411680742339E-2</v>
      </c>
      <c r="S20" s="37">
        <f t="shared" si="6"/>
        <v>0.47525691579636942</v>
      </c>
      <c r="T20" s="38"/>
    </row>
    <row r="21" spans="1:20">
      <c r="A21" s="35">
        <v>2006</v>
      </c>
      <c r="B21" s="14">
        <v>1200689</v>
      </c>
      <c r="C21" s="14">
        <f t="shared" si="7"/>
        <v>48519</v>
      </c>
      <c r="D21" s="14">
        <f t="shared" si="0"/>
        <v>566183</v>
      </c>
      <c r="E21" s="14">
        <v>10430</v>
      </c>
      <c r="F21" s="14">
        <v>275174</v>
      </c>
      <c r="G21" s="14">
        <v>242012</v>
      </c>
      <c r="H21" s="14">
        <v>38567</v>
      </c>
      <c r="I21" s="14">
        <v>585987</v>
      </c>
      <c r="K21" s="37">
        <f t="shared" si="1"/>
        <v>1</v>
      </c>
      <c r="L21" s="37">
        <f t="shared" si="1"/>
        <v>4.0409298327876743E-2</v>
      </c>
      <c r="M21" s="37">
        <f t="shared" ref="M21:N27" si="9">IFERROR(D21/$B21,"")</f>
        <v>0.47154841928259522</v>
      </c>
      <c r="N21" s="37">
        <f t="shared" si="9"/>
        <v>8.6866790651034531E-3</v>
      </c>
      <c r="O21" s="38">
        <f t="shared" si="8"/>
        <v>0.43074101619986527</v>
      </c>
      <c r="P21" s="37">
        <f t="shared" si="3"/>
        <v>0.2291800791045808</v>
      </c>
      <c r="Q21" s="37">
        <f t="shared" si="4"/>
        <v>0.20156093709528447</v>
      </c>
      <c r="R21" s="37">
        <f t="shared" si="5"/>
        <v>3.2120724017626549E-2</v>
      </c>
      <c r="S21" s="37">
        <f t="shared" si="6"/>
        <v>0.48804228238952801</v>
      </c>
      <c r="T21" s="38"/>
    </row>
    <row r="22" spans="1:20">
      <c r="A22" s="35">
        <v>2007</v>
      </c>
      <c r="B22" s="14">
        <v>1266419</v>
      </c>
      <c r="C22" s="14">
        <f t="shared" si="7"/>
        <v>54858</v>
      </c>
      <c r="D22" s="14">
        <f t="shared" si="0"/>
        <v>577418</v>
      </c>
      <c r="E22" s="14">
        <v>7799</v>
      </c>
      <c r="F22" s="14">
        <v>290541</v>
      </c>
      <c r="G22" s="14">
        <v>248772</v>
      </c>
      <c r="H22" s="14">
        <v>30306</v>
      </c>
      <c r="I22" s="14">
        <v>634143</v>
      </c>
      <c r="K22" s="37">
        <f t="shared" si="1"/>
        <v>1</v>
      </c>
      <c r="L22" s="37">
        <f t="shared" si="1"/>
        <v>4.3317417063388972E-2</v>
      </c>
      <c r="M22" s="37">
        <f t="shared" si="9"/>
        <v>0.45594546512647077</v>
      </c>
      <c r="N22" s="37">
        <f t="shared" si="9"/>
        <v>6.1583093747014216E-3</v>
      </c>
      <c r="O22" s="38">
        <f t="shared" si="8"/>
        <v>0.42585668724174225</v>
      </c>
      <c r="P22" s="37">
        <f t="shared" si="3"/>
        <v>0.22941933120081109</v>
      </c>
      <c r="Q22" s="37">
        <f t="shared" si="4"/>
        <v>0.19643735604093115</v>
      </c>
      <c r="R22" s="37">
        <f t="shared" si="5"/>
        <v>2.3930468510027093E-2</v>
      </c>
      <c r="S22" s="37">
        <f t="shared" si="6"/>
        <v>0.5007371178101403</v>
      </c>
      <c r="T22" s="38"/>
    </row>
    <row r="23" spans="1:20">
      <c r="A23" s="35">
        <v>2008</v>
      </c>
      <c r="B23" s="14">
        <v>1371867</v>
      </c>
      <c r="C23" s="14">
        <f t="shared" si="7"/>
        <v>53269</v>
      </c>
      <c r="D23" s="14">
        <f t="shared" si="0"/>
        <v>592506</v>
      </c>
      <c r="E23" s="14">
        <v>12337</v>
      </c>
      <c r="F23" s="14">
        <v>313220</v>
      </c>
      <c r="G23" s="14">
        <v>230429</v>
      </c>
      <c r="H23" s="14">
        <v>36520</v>
      </c>
      <c r="I23" s="14">
        <v>726092</v>
      </c>
      <c r="K23" s="37">
        <f t="shared" si="1"/>
        <v>1</v>
      </c>
      <c r="L23" s="37">
        <f t="shared" si="1"/>
        <v>3.8829565839837245E-2</v>
      </c>
      <c r="M23" s="37">
        <f t="shared" si="9"/>
        <v>0.43189755275110486</v>
      </c>
      <c r="N23" s="37">
        <f t="shared" si="9"/>
        <v>8.9928542635692825E-3</v>
      </c>
      <c r="O23" s="38">
        <f t="shared" si="8"/>
        <v>0.396284042111954</v>
      </c>
      <c r="P23" s="37">
        <f t="shared" si="3"/>
        <v>0.2283165933723896</v>
      </c>
      <c r="Q23" s="37">
        <f t="shared" si="4"/>
        <v>0.1679674487395644</v>
      </c>
      <c r="R23" s="37">
        <f t="shared" si="5"/>
        <v>2.6620656375581597E-2</v>
      </c>
      <c r="S23" s="37">
        <f t="shared" si="6"/>
        <v>0.52927288140905793</v>
      </c>
      <c r="T23" s="38"/>
    </row>
    <row r="24" spans="1:20">
      <c r="A24" s="35">
        <v>2009</v>
      </c>
      <c r="B24" s="14">
        <v>1546089</v>
      </c>
      <c r="C24" s="14">
        <f t="shared" si="7"/>
        <v>52702</v>
      </c>
      <c r="D24" s="14">
        <f t="shared" si="0"/>
        <v>637344</v>
      </c>
      <c r="E24" s="14">
        <v>14715</v>
      </c>
      <c r="F24" s="14">
        <v>364353</v>
      </c>
      <c r="G24" s="14">
        <v>226633</v>
      </c>
      <c r="H24" s="14">
        <v>31643</v>
      </c>
      <c r="I24" s="14">
        <v>856043</v>
      </c>
      <c r="K24" s="37">
        <f t="shared" si="1"/>
        <v>1</v>
      </c>
      <c r="L24" s="37">
        <f t="shared" si="1"/>
        <v>3.4087300278315157E-2</v>
      </c>
      <c r="M24" s="37">
        <f t="shared" si="9"/>
        <v>0.41222982635540384</v>
      </c>
      <c r="N24" s="37">
        <f t="shared" si="9"/>
        <v>9.5175633485523794E-3</v>
      </c>
      <c r="O24" s="38">
        <f t="shared" si="8"/>
        <v>0.38224578274601273</v>
      </c>
      <c r="P24" s="37">
        <f t="shared" si="3"/>
        <v>0.23566107772579717</v>
      </c>
      <c r="Q24" s="37">
        <f t="shared" si="4"/>
        <v>0.14658470502021553</v>
      </c>
      <c r="R24" s="37">
        <f t="shared" si="5"/>
        <v>2.0466480260838801E-2</v>
      </c>
      <c r="S24" s="37">
        <f t="shared" si="6"/>
        <v>0.55368287336628097</v>
      </c>
      <c r="T24" s="38"/>
    </row>
    <row r="25" spans="1:20">
      <c r="A25" s="35">
        <v>2010</v>
      </c>
      <c r="B25" s="14">
        <v>1650777</v>
      </c>
      <c r="C25" s="14">
        <f t="shared" si="7"/>
        <v>55798</v>
      </c>
      <c r="D25" s="14">
        <f t="shared" si="0"/>
        <v>682601</v>
      </c>
      <c r="E25" s="14">
        <v>21239</v>
      </c>
      <c r="F25" s="14">
        <v>367348</v>
      </c>
      <c r="G25" s="14">
        <v>270333</v>
      </c>
      <c r="H25" s="14">
        <v>23681</v>
      </c>
      <c r="I25" s="14">
        <v>912378</v>
      </c>
      <c r="K25" s="37">
        <f t="shared" si="1"/>
        <v>1</v>
      </c>
      <c r="L25" s="37">
        <f t="shared" si="1"/>
        <v>3.3801052474077359E-2</v>
      </c>
      <c r="M25" s="37">
        <f t="shared" si="9"/>
        <v>0.41350285350474353</v>
      </c>
      <c r="N25" s="37">
        <f t="shared" si="9"/>
        <v>1.2866062466341607E-2</v>
      </c>
      <c r="O25" s="38">
        <f t="shared" si="8"/>
        <v>0.3862914251894714</v>
      </c>
      <c r="P25" s="37">
        <f t="shared" si="3"/>
        <v>0.22253035994564985</v>
      </c>
      <c r="Q25" s="37">
        <f t="shared" si="4"/>
        <v>0.16376106524382156</v>
      </c>
      <c r="R25" s="37">
        <f t="shared" si="5"/>
        <v>1.4345365848930534E-2</v>
      </c>
      <c r="S25" s="37">
        <f t="shared" si="6"/>
        <v>0.55269609402117914</v>
      </c>
      <c r="T25" s="38"/>
    </row>
    <row r="26" spans="1:20">
      <c r="A26" s="35">
        <v>2011</v>
      </c>
      <c r="B26" s="14">
        <v>1780181</v>
      </c>
      <c r="C26" s="14">
        <f t="shared" si="7"/>
        <v>63295</v>
      </c>
      <c r="D26" s="14">
        <f t="shared" si="0"/>
        <v>736392</v>
      </c>
      <c r="E26" s="14">
        <v>41038</v>
      </c>
      <c r="F26" s="14">
        <v>367731</v>
      </c>
      <c r="G26" s="14">
        <v>302277</v>
      </c>
      <c r="H26" s="14">
        <v>25346</v>
      </c>
      <c r="I26" s="14">
        <v>980494</v>
      </c>
      <c r="K26" s="37">
        <f t="shared" si="1"/>
        <v>1</v>
      </c>
      <c r="L26" s="37">
        <f t="shared" si="1"/>
        <v>3.5555373301928289E-2</v>
      </c>
      <c r="M26" s="37">
        <f t="shared" si="9"/>
        <v>0.4136613074737906</v>
      </c>
      <c r="N26" s="37">
        <f t="shared" si="9"/>
        <v>2.3052712055684224E-2</v>
      </c>
      <c r="O26" s="38">
        <f t="shared" si="8"/>
        <v>0.37637071735963923</v>
      </c>
      <c r="P26" s="37">
        <f t="shared" si="3"/>
        <v>0.20656944434301905</v>
      </c>
      <c r="Q26" s="37">
        <f t="shared" si="4"/>
        <v>0.16980127301662021</v>
      </c>
      <c r="R26" s="37">
        <f t="shared" si="5"/>
        <v>1.4237878058467088E-2</v>
      </c>
      <c r="S26" s="37">
        <f t="shared" si="6"/>
        <v>0.55078331922428114</v>
      </c>
      <c r="T26" s="38"/>
    </row>
    <row r="27" spans="1:20">
      <c r="A27" s="35">
        <v>2012</v>
      </c>
      <c r="B27" s="14">
        <v>1907727</v>
      </c>
      <c r="C27" s="14">
        <f t="shared" si="7"/>
        <v>73917</v>
      </c>
      <c r="D27" s="14">
        <f t="shared" si="0"/>
        <v>812321</v>
      </c>
      <c r="E27" s="14">
        <v>56699</v>
      </c>
      <c r="F27" s="14">
        <v>410985</v>
      </c>
      <c r="G27" s="14">
        <v>319556</v>
      </c>
      <c r="H27" s="14">
        <v>25081</v>
      </c>
      <c r="I27" s="14">
        <v>1021489</v>
      </c>
      <c r="K27" s="37">
        <f t="shared" si="1"/>
        <v>1</v>
      </c>
      <c r="L27" s="37">
        <f t="shared" si="1"/>
        <v>3.8746109899372397E-2</v>
      </c>
      <c r="M27" s="37">
        <f t="shared" si="9"/>
        <v>0.42580568393695745</v>
      </c>
      <c r="N27" s="37">
        <f t="shared" si="9"/>
        <v>2.972070951451649E-2</v>
      </c>
      <c r="O27" s="38">
        <f t="shared" si="8"/>
        <v>0.38293791512097908</v>
      </c>
      <c r="P27" s="37">
        <f t="shared" si="3"/>
        <v>0.21543176775293321</v>
      </c>
      <c r="Q27" s="37">
        <f t="shared" si="4"/>
        <v>0.16750614736804584</v>
      </c>
      <c r="R27" s="37">
        <f t="shared" si="5"/>
        <v>1.3147059301461896E-2</v>
      </c>
      <c r="S27" s="37">
        <f t="shared" si="6"/>
        <v>0.53544820616367017</v>
      </c>
      <c r="T27" s="38"/>
    </row>
  </sheetData>
  <mergeCells count="13">
    <mergeCell ref="L1:S1"/>
    <mergeCell ref="C2:C3"/>
    <mergeCell ref="L2:L4"/>
    <mergeCell ref="M2:M4"/>
    <mergeCell ref="S2:S4"/>
    <mergeCell ref="N3:N4"/>
    <mergeCell ref="O3:O4"/>
    <mergeCell ref="R3:R4"/>
    <mergeCell ref="B1:B3"/>
    <mergeCell ref="D1:I1"/>
    <mergeCell ref="D2:D3"/>
    <mergeCell ref="I2:I3"/>
    <mergeCell ref="K1:K4"/>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27"/>
  <sheetViews>
    <sheetView workbookViewId="0">
      <selection activeCell="B5" sqref="B5:I26"/>
    </sheetView>
  </sheetViews>
  <sheetFormatPr defaultRowHeight="12.75"/>
  <cols>
    <col min="1" max="1" width="30.28515625"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9" width="18.140625" style="33" customWidth="1"/>
    <col min="10" max="11" width="9.140625" style="33"/>
    <col min="12" max="12" width="20.140625" style="33" bestFit="1" customWidth="1"/>
    <col min="13" max="14" width="9.140625" style="33"/>
    <col min="15" max="15" width="16.85546875" style="33" bestFit="1" customWidth="1"/>
    <col min="16" max="16384" width="9.140625" style="33"/>
  </cols>
  <sheetData>
    <row r="1" spans="1:20">
      <c r="A1" s="34" t="s">
        <v>17</v>
      </c>
      <c r="B1" s="252" t="s">
        <v>1</v>
      </c>
      <c r="C1" s="90"/>
      <c r="D1" s="253" t="s">
        <v>8</v>
      </c>
      <c r="E1" s="253"/>
      <c r="F1" s="253"/>
      <c r="G1" s="253"/>
      <c r="H1" s="253"/>
      <c r="I1" s="253"/>
      <c r="K1" s="250" t="s">
        <v>1</v>
      </c>
      <c r="L1" s="249" t="s">
        <v>782</v>
      </c>
      <c r="M1" s="249"/>
      <c r="N1" s="249"/>
      <c r="O1" s="249"/>
      <c r="P1" s="249"/>
      <c r="Q1" s="249"/>
      <c r="R1" s="249"/>
      <c r="S1" s="249"/>
    </row>
    <row r="2" spans="1:20">
      <c r="B2" s="252"/>
      <c r="C2" s="252" t="s">
        <v>32</v>
      </c>
      <c r="D2" s="248" t="s">
        <v>2</v>
      </c>
      <c r="I2" s="248" t="s">
        <v>7</v>
      </c>
      <c r="K2" s="250"/>
      <c r="L2" s="251" t="s">
        <v>798</v>
      </c>
      <c r="M2" s="251" t="s">
        <v>799</v>
      </c>
      <c r="N2" s="110"/>
      <c r="O2" s="110"/>
      <c r="P2" s="110"/>
      <c r="Q2" s="110"/>
      <c r="R2" s="110"/>
      <c r="S2" s="251" t="s">
        <v>800</v>
      </c>
    </row>
    <row r="3" spans="1:20">
      <c r="B3" s="252"/>
      <c r="C3" s="252"/>
      <c r="D3" s="248"/>
      <c r="E3" s="58" t="s">
        <v>3</v>
      </c>
      <c r="F3" s="58" t="s">
        <v>4</v>
      </c>
      <c r="G3" s="58" t="s">
        <v>5</v>
      </c>
      <c r="H3" s="58" t="s">
        <v>6</v>
      </c>
      <c r="I3" s="248"/>
      <c r="K3" s="250"/>
      <c r="L3" s="251"/>
      <c r="M3" s="251"/>
      <c r="N3" s="235" t="s">
        <v>801</v>
      </c>
      <c r="O3" s="235" t="s">
        <v>802</v>
      </c>
      <c r="P3" s="91"/>
      <c r="Q3" s="91"/>
      <c r="R3" s="235" t="s">
        <v>803</v>
      </c>
      <c r="S3" s="251"/>
    </row>
    <row r="4" spans="1:20" ht="51">
      <c r="B4" s="90"/>
      <c r="C4" s="90"/>
      <c r="D4" s="91"/>
      <c r="E4" s="58"/>
      <c r="F4" s="58"/>
      <c r="G4" s="58"/>
      <c r="H4" s="58"/>
      <c r="I4" s="91"/>
      <c r="K4" s="250"/>
      <c r="L4" s="251"/>
      <c r="M4" s="251"/>
      <c r="N4" s="235"/>
      <c r="O4" s="235"/>
      <c r="P4" s="111" t="s">
        <v>804</v>
      </c>
      <c r="Q4" s="111" t="s">
        <v>805</v>
      </c>
      <c r="R4" s="235"/>
      <c r="S4" s="251"/>
    </row>
    <row r="5" spans="1:20">
      <c r="A5" s="35">
        <v>1990</v>
      </c>
      <c r="B5" s="14"/>
      <c r="C5" s="14">
        <f>IFERROR(B5-SUM(D5,I5),"")</f>
        <v>0</v>
      </c>
      <c r="D5" s="14">
        <f t="shared" ref="D5:D26" si="0">IFERROR(SUM(E5:H5),"")</f>
        <v>0</v>
      </c>
      <c r="E5" s="14"/>
      <c r="F5" s="14"/>
      <c r="G5" s="14"/>
      <c r="H5" s="14"/>
      <c r="I5" s="14" t="s">
        <v>0</v>
      </c>
      <c r="K5" s="37" t="str">
        <f t="shared" ref="K5:L26" si="1">IFERROR(B5/$B5,"")</f>
        <v/>
      </c>
      <c r="L5" s="37" t="str">
        <f t="shared" si="1"/>
        <v/>
      </c>
      <c r="M5" s="37" t="str">
        <f t="shared" ref="M5:N20" si="2">IFERROR(D5/$B5,"")</f>
        <v/>
      </c>
      <c r="N5" s="37" t="str">
        <f t="shared" si="2"/>
        <v/>
      </c>
      <c r="O5" s="38"/>
      <c r="P5" s="37" t="str">
        <f t="shared" ref="P5:P26" si="3">IFERROR(F5/$B5,"")</f>
        <v/>
      </c>
      <c r="Q5" s="37" t="str">
        <f t="shared" ref="Q5:Q26" si="4">IFERROR(G5/$B5,"")</f>
        <v/>
      </c>
      <c r="R5" s="37" t="str">
        <f t="shared" ref="R5:R26" si="5">IFERROR(H5/$B5,"")</f>
        <v/>
      </c>
      <c r="S5" s="37" t="str">
        <f t="shared" ref="S5:S26" si="6">IFERROR(I5/$B5,"")</f>
        <v/>
      </c>
      <c r="T5" s="38"/>
    </row>
    <row r="6" spans="1:20">
      <c r="A6" s="35">
        <v>1991</v>
      </c>
      <c r="B6" s="14" t="s">
        <v>0</v>
      </c>
      <c r="C6" s="14" t="str">
        <f t="shared" ref="C6:C26" si="7">IFERROR(B6-SUM(D6,I6),"")</f>
        <v/>
      </c>
      <c r="D6" s="14">
        <f t="shared" si="0"/>
        <v>0</v>
      </c>
      <c r="E6" s="14" t="s">
        <v>0</v>
      </c>
      <c r="F6" s="14" t="s">
        <v>0</v>
      </c>
      <c r="G6" s="14" t="s">
        <v>0</v>
      </c>
      <c r="H6" s="14" t="s">
        <v>0</v>
      </c>
      <c r="I6" s="14" t="s">
        <v>0</v>
      </c>
      <c r="K6" s="37" t="str">
        <f t="shared" si="1"/>
        <v/>
      </c>
      <c r="L6" s="37" t="str">
        <f t="shared" si="1"/>
        <v/>
      </c>
      <c r="M6" s="37" t="str">
        <f t="shared" si="2"/>
        <v/>
      </c>
      <c r="N6" s="37" t="str">
        <f t="shared" si="2"/>
        <v/>
      </c>
      <c r="O6" s="38"/>
      <c r="P6" s="37" t="str">
        <f t="shared" si="3"/>
        <v/>
      </c>
      <c r="Q6" s="37" t="str">
        <f t="shared" si="4"/>
        <v/>
      </c>
      <c r="R6" s="37" t="str">
        <f t="shared" si="5"/>
        <v/>
      </c>
      <c r="S6" s="37" t="str">
        <f t="shared" si="6"/>
        <v/>
      </c>
      <c r="T6" s="38"/>
    </row>
    <row r="7" spans="1:20">
      <c r="A7" s="35">
        <v>1992</v>
      </c>
      <c r="B7" s="14" t="s">
        <v>0</v>
      </c>
      <c r="C7" s="14" t="str">
        <f t="shared" si="7"/>
        <v/>
      </c>
      <c r="D7" s="14">
        <f t="shared" si="0"/>
        <v>0</v>
      </c>
      <c r="E7" s="14" t="s">
        <v>0</v>
      </c>
      <c r="F7" s="14" t="s">
        <v>0</v>
      </c>
      <c r="G7" s="14" t="s">
        <v>0</v>
      </c>
      <c r="H7" s="14" t="s">
        <v>0</v>
      </c>
      <c r="I7" s="14" t="s">
        <v>0</v>
      </c>
      <c r="K7" s="37" t="str">
        <f t="shared" si="1"/>
        <v/>
      </c>
      <c r="L7" s="37" t="str">
        <f t="shared" si="1"/>
        <v/>
      </c>
      <c r="M7" s="37" t="str">
        <f t="shared" si="2"/>
        <v/>
      </c>
      <c r="N7" s="37" t="str">
        <f t="shared" si="2"/>
        <v/>
      </c>
      <c r="O7" s="38"/>
      <c r="P7" s="37" t="str">
        <f t="shared" si="3"/>
        <v/>
      </c>
      <c r="Q7" s="37" t="str">
        <f t="shared" si="4"/>
        <v/>
      </c>
      <c r="R7" s="37" t="str">
        <f t="shared" si="5"/>
        <v/>
      </c>
      <c r="S7" s="37" t="str">
        <f t="shared" si="6"/>
        <v/>
      </c>
      <c r="T7" s="38"/>
    </row>
    <row r="8" spans="1:20">
      <c r="A8" s="35">
        <v>1993</v>
      </c>
      <c r="B8" s="14" t="s">
        <v>0</v>
      </c>
      <c r="C8" s="14" t="str">
        <f t="shared" si="7"/>
        <v/>
      </c>
      <c r="D8" s="14">
        <f t="shared" si="0"/>
        <v>0</v>
      </c>
      <c r="E8" s="14" t="s">
        <v>0</v>
      </c>
      <c r="F8" s="14" t="s">
        <v>0</v>
      </c>
      <c r="G8" s="14" t="s">
        <v>0</v>
      </c>
      <c r="H8" s="14" t="s">
        <v>0</v>
      </c>
      <c r="I8" s="14" t="s">
        <v>0</v>
      </c>
      <c r="K8" s="37" t="str">
        <f t="shared" si="1"/>
        <v/>
      </c>
      <c r="L8" s="37" t="str">
        <f t="shared" si="1"/>
        <v/>
      </c>
      <c r="M8" s="37" t="str">
        <f t="shared" si="2"/>
        <v/>
      </c>
      <c r="N8" s="37" t="str">
        <f t="shared" si="2"/>
        <v/>
      </c>
      <c r="O8" s="38"/>
      <c r="P8" s="37" t="str">
        <f t="shared" si="3"/>
        <v/>
      </c>
      <c r="Q8" s="37" t="str">
        <f t="shared" si="4"/>
        <v/>
      </c>
      <c r="R8" s="37" t="str">
        <f t="shared" si="5"/>
        <v/>
      </c>
      <c r="S8" s="37" t="str">
        <f t="shared" si="6"/>
        <v/>
      </c>
      <c r="T8" s="38"/>
    </row>
    <row r="9" spans="1:20">
      <c r="A9" s="35">
        <v>1994</v>
      </c>
      <c r="B9" s="14" t="s">
        <v>0</v>
      </c>
      <c r="C9" s="14" t="str">
        <f t="shared" si="7"/>
        <v/>
      </c>
      <c r="D9" s="14">
        <f t="shared" si="0"/>
        <v>0</v>
      </c>
      <c r="E9" s="14" t="s">
        <v>0</v>
      </c>
      <c r="F9" s="14" t="s">
        <v>0</v>
      </c>
      <c r="G9" s="14" t="s">
        <v>0</v>
      </c>
      <c r="H9" s="14" t="s">
        <v>0</v>
      </c>
      <c r="I9" s="14" t="s">
        <v>0</v>
      </c>
      <c r="K9" s="37" t="str">
        <f t="shared" si="1"/>
        <v/>
      </c>
      <c r="L9" s="37" t="str">
        <f t="shared" si="1"/>
        <v/>
      </c>
      <c r="M9" s="37" t="str">
        <f t="shared" si="2"/>
        <v/>
      </c>
      <c r="N9" s="37" t="str">
        <f t="shared" si="2"/>
        <v/>
      </c>
      <c r="O9" s="38"/>
      <c r="P9" s="37" t="str">
        <f t="shared" si="3"/>
        <v/>
      </c>
      <c r="Q9" s="37" t="str">
        <f t="shared" si="4"/>
        <v/>
      </c>
      <c r="R9" s="37" t="str">
        <f t="shared" si="5"/>
        <v/>
      </c>
      <c r="S9" s="37" t="str">
        <f t="shared" si="6"/>
        <v/>
      </c>
      <c r="T9" s="38"/>
    </row>
    <row r="10" spans="1:20">
      <c r="A10" s="35">
        <v>1995</v>
      </c>
      <c r="B10" s="14">
        <v>94527</v>
      </c>
      <c r="C10" s="14">
        <f t="shared" si="7"/>
        <v>7654</v>
      </c>
      <c r="D10" s="14">
        <f t="shared" si="0"/>
        <v>72155</v>
      </c>
      <c r="E10" s="14">
        <v>18395</v>
      </c>
      <c r="F10" s="14">
        <v>31378</v>
      </c>
      <c r="G10" s="14">
        <v>2253</v>
      </c>
      <c r="H10" s="14">
        <v>20129</v>
      </c>
      <c r="I10" s="14">
        <v>14718</v>
      </c>
      <c r="K10" s="37">
        <f t="shared" si="1"/>
        <v>1</v>
      </c>
      <c r="L10" s="37">
        <f t="shared" si="1"/>
        <v>8.0971574259206369E-2</v>
      </c>
      <c r="M10" s="37">
        <f t="shared" si="2"/>
        <v>0.76332688015064476</v>
      </c>
      <c r="N10" s="37">
        <f t="shared" si="2"/>
        <v>0.19460048451765105</v>
      </c>
      <c r="O10" s="38">
        <f t="shared" ref="O10:O26" si="8">SUM(P10:Q10)</f>
        <v>0.35578194589905532</v>
      </c>
      <c r="P10" s="37">
        <f t="shared" si="3"/>
        <v>0.33194748590349848</v>
      </c>
      <c r="Q10" s="37">
        <f t="shared" si="4"/>
        <v>2.3834459995556827E-2</v>
      </c>
      <c r="R10" s="37">
        <f t="shared" si="5"/>
        <v>0.21294444973393845</v>
      </c>
      <c r="S10" s="37">
        <f t="shared" si="6"/>
        <v>0.15570154559014884</v>
      </c>
      <c r="T10" s="38"/>
    </row>
    <row r="11" spans="1:20">
      <c r="A11" s="35">
        <v>1996</v>
      </c>
      <c r="B11" s="14">
        <v>106959</v>
      </c>
      <c r="C11" s="14">
        <f t="shared" si="7"/>
        <v>9166</v>
      </c>
      <c r="D11" s="14">
        <f t="shared" si="0"/>
        <v>77222</v>
      </c>
      <c r="E11" s="14">
        <v>16610</v>
      </c>
      <c r="F11" s="14">
        <v>33927</v>
      </c>
      <c r="G11" s="14">
        <v>3721</v>
      </c>
      <c r="H11" s="14">
        <v>22964</v>
      </c>
      <c r="I11" s="14">
        <v>20571</v>
      </c>
      <c r="K11" s="37">
        <f t="shared" si="1"/>
        <v>1</v>
      </c>
      <c r="L11" s="37">
        <f t="shared" si="1"/>
        <v>8.5696388335717424E-2</v>
      </c>
      <c r="M11" s="37">
        <f t="shared" si="2"/>
        <v>0.72197758019428004</v>
      </c>
      <c r="N11" s="37">
        <f t="shared" si="2"/>
        <v>0.15529314971157174</v>
      </c>
      <c r="O11" s="38">
        <f t="shared" si="8"/>
        <v>0.35198534017707717</v>
      </c>
      <c r="P11" s="37">
        <f t="shared" si="3"/>
        <v>0.31719630886601408</v>
      </c>
      <c r="Q11" s="37">
        <f t="shared" si="4"/>
        <v>3.4789031311063118E-2</v>
      </c>
      <c r="R11" s="37">
        <f t="shared" si="5"/>
        <v>0.21469909030563114</v>
      </c>
      <c r="S11" s="37">
        <f t="shared" si="6"/>
        <v>0.19232603147000252</v>
      </c>
      <c r="T11" s="38"/>
    </row>
    <row r="12" spans="1:20">
      <c r="A12" s="35">
        <v>1997</v>
      </c>
      <c r="B12" s="14">
        <v>115064</v>
      </c>
      <c r="C12" s="14">
        <f t="shared" si="7"/>
        <v>9878</v>
      </c>
      <c r="D12" s="14">
        <f t="shared" si="0"/>
        <v>73539</v>
      </c>
      <c r="E12" s="14">
        <v>15338</v>
      </c>
      <c r="F12" s="14">
        <v>36655</v>
      </c>
      <c r="G12" s="14">
        <v>5773</v>
      </c>
      <c r="H12" s="14">
        <v>15773</v>
      </c>
      <c r="I12" s="14">
        <v>31647</v>
      </c>
      <c r="K12" s="37">
        <f t="shared" si="1"/>
        <v>1</v>
      </c>
      <c r="L12" s="37">
        <f t="shared" si="1"/>
        <v>8.584787596468052E-2</v>
      </c>
      <c r="M12" s="37">
        <f t="shared" si="2"/>
        <v>0.63911388444691652</v>
      </c>
      <c r="N12" s="37">
        <f t="shared" si="2"/>
        <v>0.13329972884655497</v>
      </c>
      <c r="O12" s="38">
        <f t="shared" si="8"/>
        <v>0.36873392199123967</v>
      </c>
      <c r="P12" s="37">
        <f t="shared" si="3"/>
        <v>0.31856184384342628</v>
      </c>
      <c r="Q12" s="37">
        <f t="shared" si="4"/>
        <v>5.0172078147813388E-2</v>
      </c>
      <c r="R12" s="37">
        <f t="shared" si="5"/>
        <v>0.13708023360912189</v>
      </c>
      <c r="S12" s="37">
        <f t="shared" si="6"/>
        <v>0.27503823958840296</v>
      </c>
      <c r="T12" s="38"/>
    </row>
    <row r="13" spans="1:20">
      <c r="A13" s="35">
        <v>1998</v>
      </c>
      <c r="B13" s="14">
        <v>123260</v>
      </c>
      <c r="C13" s="14">
        <f t="shared" si="7"/>
        <v>11336</v>
      </c>
      <c r="D13" s="14">
        <f t="shared" si="0"/>
        <v>72083</v>
      </c>
      <c r="E13" s="14">
        <v>14573</v>
      </c>
      <c r="F13" s="14">
        <v>39118</v>
      </c>
      <c r="G13" s="14">
        <v>4525</v>
      </c>
      <c r="H13" s="14">
        <v>13867</v>
      </c>
      <c r="I13" s="14">
        <v>39841</v>
      </c>
      <c r="K13" s="37">
        <f t="shared" si="1"/>
        <v>1</v>
      </c>
      <c r="L13" s="37">
        <f t="shared" si="1"/>
        <v>9.1968197306506572E-2</v>
      </c>
      <c r="M13" s="37">
        <f t="shared" si="2"/>
        <v>0.58480447833847149</v>
      </c>
      <c r="N13" s="37">
        <f t="shared" si="2"/>
        <v>0.11822975823462599</v>
      </c>
      <c r="O13" s="38">
        <f t="shared" si="8"/>
        <v>0.35407269187084212</v>
      </c>
      <c r="P13" s="37">
        <f t="shared" si="3"/>
        <v>0.31736167450916763</v>
      </c>
      <c r="Q13" s="37">
        <f t="shared" si="4"/>
        <v>3.6711017361674508E-2</v>
      </c>
      <c r="R13" s="37">
        <f t="shared" si="5"/>
        <v>0.11250202823300341</v>
      </c>
      <c r="S13" s="37">
        <f t="shared" si="6"/>
        <v>0.32322732435502188</v>
      </c>
      <c r="T13" s="38"/>
    </row>
    <row r="14" spans="1:20">
      <c r="A14" s="35">
        <v>1999</v>
      </c>
      <c r="B14" s="14">
        <v>136430</v>
      </c>
      <c r="C14" s="14">
        <f t="shared" si="7"/>
        <v>9872</v>
      </c>
      <c r="D14" s="14">
        <f t="shared" si="0"/>
        <v>74897</v>
      </c>
      <c r="E14" s="14">
        <v>15226</v>
      </c>
      <c r="F14" s="14">
        <v>43911</v>
      </c>
      <c r="G14" s="14">
        <v>4226</v>
      </c>
      <c r="H14" s="14">
        <v>11534</v>
      </c>
      <c r="I14" s="14">
        <v>51661</v>
      </c>
      <c r="K14" s="37">
        <f t="shared" si="1"/>
        <v>1</v>
      </c>
      <c r="L14" s="37">
        <f t="shared" si="1"/>
        <v>7.2359451733489705E-2</v>
      </c>
      <c r="M14" s="37">
        <f t="shared" si="2"/>
        <v>0.54897749761782599</v>
      </c>
      <c r="N14" s="37">
        <f t="shared" si="2"/>
        <v>0.11160301986366634</v>
      </c>
      <c r="O14" s="38">
        <f t="shared" si="8"/>
        <v>0.35283295462874736</v>
      </c>
      <c r="P14" s="37">
        <f t="shared" si="3"/>
        <v>0.32185736275012827</v>
      </c>
      <c r="Q14" s="37">
        <f t="shared" si="4"/>
        <v>3.0975591878619074E-2</v>
      </c>
      <c r="R14" s="37">
        <f t="shared" si="5"/>
        <v>8.4541523125412299E-2</v>
      </c>
      <c r="S14" s="37">
        <f t="shared" si="6"/>
        <v>0.37866305064868433</v>
      </c>
      <c r="T14" s="38"/>
    </row>
    <row r="15" spans="1:20">
      <c r="A15" s="35">
        <v>2000</v>
      </c>
      <c r="B15" s="14">
        <v>152357</v>
      </c>
      <c r="C15" s="14">
        <f t="shared" si="7"/>
        <v>11386</v>
      </c>
      <c r="D15" s="14">
        <f t="shared" si="0"/>
        <v>81641</v>
      </c>
      <c r="E15" s="14">
        <v>14546</v>
      </c>
      <c r="F15" s="14">
        <v>44958</v>
      </c>
      <c r="G15" s="14">
        <v>3870</v>
      </c>
      <c r="H15" s="14">
        <v>18267</v>
      </c>
      <c r="I15" s="14">
        <v>59330</v>
      </c>
      <c r="K15" s="37">
        <f t="shared" si="1"/>
        <v>1</v>
      </c>
      <c r="L15" s="37">
        <f t="shared" si="1"/>
        <v>7.4732371994722921E-2</v>
      </c>
      <c r="M15" s="37">
        <f t="shared" si="2"/>
        <v>0.53585329193932674</v>
      </c>
      <c r="N15" s="37">
        <f t="shared" si="2"/>
        <v>9.5473132182965006E-2</v>
      </c>
      <c r="O15" s="38">
        <f t="shared" si="8"/>
        <v>0.32048412609857113</v>
      </c>
      <c r="P15" s="37">
        <f t="shared" si="3"/>
        <v>0.29508325839967969</v>
      </c>
      <c r="Q15" s="37">
        <f t="shared" si="4"/>
        <v>2.5400867698891421E-2</v>
      </c>
      <c r="R15" s="37">
        <f t="shared" si="5"/>
        <v>0.11989603365779058</v>
      </c>
      <c r="S15" s="37">
        <f t="shared" si="6"/>
        <v>0.38941433606595038</v>
      </c>
      <c r="T15" s="38"/>
    </row>
    <row r="16" spans="1:20">
      <c r="A16" s="35">
        <v>2001</v>
      </c>
      <c r="B16" s="14">
        <v>163883</v>
      </c>
      <c r="C16" s="14">
        <f t="shared" si="7"/>
        <v>12014</v>
      </c>
      <c r="D16" s="14">
        <f t="shared" si="0"/>
        <v>85999</v>
      </c>
      <c r="E16" s="14">
        <v>14035</v>
      </c>
      <c r="F16" s="14">
        <v>40921</v>
      </c>
      <c r="G16" s="14">
        <v>3929</v>
      </c>
      <c r="H16" s="14">
        <v>27114</v>
      </c>
      <c r="I16" s="14">
        <v>65870</v>
      </c>
      <c r="K16" s="37">
        <f t="shared" si="1"/>
        <v>1</v>
      </c>
      <c r="L16" s="37">
        <f t="shared" si="1"/>
        <v>7.330839684408999E-2</v>
      </c>
      <c r="M16" s="37">
        <f t="shared" si="2"/>
        <v>0.52475851674670349</v>
      </c>
      <c r="N16" s="37">
        <f t="shared" si="2"/>
        <v>8.5640365382620529E-2</v>
      </c>
      <c r="O16" s="38">
        <f t="shared" si="8"/>
        <v>0.27367085054581619</v>
      </c>
      <c r="P16" s="37">
        <f t="shared" si="3"/>
        <v>0.24969642977001885</v>
      </c>
      <c r="Q16" s="37">
        <f t="shared" si="4"/>
        <v>2.3974420775797367E-2</v>
      </c>
      <c r="R16" s="37">
        <f t="shared" si="5"/>
        <v>0.1654473008182667</v>
      </c>
      <c r="S16" s="37">
        <f t="shared" si="6"/>
        <v>0.40193308640920655</v>
      </c>
      <c r="T16" s="38"/>
    </row>
    <row r="17" spans="1:20">
      <c r="A17" s="35">
        <v>2002</v>
      </c>
      <c r="B17" s="14">
        <v>174103</v>
      </c>
      <c r="C17" s="14">
        <f t="shared" si="7"/>
        <v>14889</v>
      </c>
      <c r="D17" s="14">
        <f t="shared" si="0"/>
        <v>86061</v>
      </c>
      <c r="E17" s="14">
        <v>14045</v>
      </c>
      <c r="F17" s="14">
        <v>39991</v>
      </c>
      <c r="G17" s="14">
        <v>3288</v>
      </c>
      <c r="H17" s="14">
        <v>28737</v>
      </c>
      <c r="I17" s="14">
        <v>73153</v>
      </c>
      <c r="K17" s="37">
        <f t="shared" si="1"/>
        <v>1</v>
      </c>
      <c r="L17" s="37">
        <f t="shared" si="1"/>
        <v>8.5518342590305732E-2</v>
      </c>
      <c r="M17" s="37">
        <f t="shared" si="2"/>
        <v>0.49431083898611744</v>
      </c>
      <c r="N17" s="37">
        <f t="shared" si="2"/>
        <v>8.0670637496194783E-2</v>
      </c>
      <c r="O17" s="38">
        <f t="shared" si="8"/>
        <v>0.2485827355071423</v>
      </c>
      <c r="P17" s="37">
        <f t="shared" si="3"/>
        <v>0.22969736305520294</v>
      </c>
      <c r="Q17" s="37">
        <f t="shared" si="4"/>
        <v>1.8885372451939369E-2</v>
      </c>
      <c r="R17" s="37">
        <f t="shared" si="5"/>
        <v>0.16505746598278032</v>
      </c>
      <c r="S17" s="37">
        <f t="shared" si="6"/>
        <v>0.42017081842357684</v>
      </c>
      <c r="T17" s="38"/>
    </row>
    <row r="18" spans="1:20">
      <c r="A18" s="35">
        <v>2003</v>
      </c>
      <c r="B18" s="14">
        <v>185849</v>
      </c>
      <c r="C18" s="14">
        <f t="shared" si="7"/>
        <v>17824</v>
      </c>
      <c r="D18" s="14">
        <f t="shared" si="0"/>
        <v>77866</v>
      </c>
      <c r="E18" s="14">
        <v>13368</v>
      </c>
      <c r="F18" s="14">
        <v>36282</v>
      </c>
      <c r="G18" s="14">
        <v>3339</v>
      </c>
      <c r="H18" s="14">
        <v>24877</v>
      </c>
      <c r="I18" s="14">
        <v>90159</v>
      </c>
      <c r="K18" s="37">
        <f t="shared" si="1"/>
        <v>1</v>
      </c>
      <c r="L18" s="37">
        <f t="shared" si="1"/>
        <v>9.5905816011923661E-2</v>
      </c>
      <c r="M18" s="37">
        <f t="shared" si="2"/>
        <v>0.4189745438501149</v>
      </c>
      <c r="N18" s="37">
        <f t="shared" si="2"/>
        <v>7.1929362008942746E-2</v>
      </c>
      <c r="O18" s="38">
        <f t="shared" si="8"/>
        <v>0.213189201986559</v>
      </c>
      <c r="P18" s="37">
        <f t="shared" si="3"/>
        <v>0.19522300362121939</v>
      </c>
      <c r="Q18" s="37">
        <f t="shared" si="4"/>
        <v>1.7966198365339605E-2</v>
      </c>
      <c r="R18" s="37">
        <f t="shared" si="5"/>
        <v>0.13385597985461314</v>
      </c>
      <c r="S18" s="37">
        <f t="shared" si="6"/>
        <v>0.48511964013796144</v>
      </c>
      <c r="T18" s="38"/>
    </row>
    <row r="19" spans="1:20">
      <c r="A19" s="35">
        <v>2004</v>
      </c>
      <c r="B19" s="14">
        <v>204459</v>
      </c>
      <c r="C19" s="14">
        <f t="shared" si="7"/>
        <v>21272</v>
      </c>
      <c r="D19" s="14">
        <f t="shared" si="0"/>
        <v>73189</v>
      </c>
      <c r="E19" s="14">
        <v>12734</v>
      </c>
      <c r="F19" s="14">
        <v>33576</v>
      </c>
      <c r="G19" s="14">
        <v>3914</v>
      </c>
      <c r="H19" s="14">
        <v>22965</v>
      </c>
      <c r="I19" s="14">
        <v>109998</v>
      </c>
      <c r="K19" s="37">
        <f t="shared" si="1"/>
        <v>1</v>
      </c>
      <c r="L19" s="37">
        <f t="shared" si="1"/>
        <v>0.10404041886148323</v>
      </c>
      <c r="M19" s="37">
        <f t="shared" si="2"/>
        <v>0.35796418841919408</v>
      </c>
      <c r="N19" s="37">
        <f t="shared" si="2"/>
        <v>6.2281435397805916E-2</v>
      </c>
      <c r="O19" s="38">
        <f t="shared" si="8"/>
        <v>0.18336194542671147</v>
      </c>
      <c r="P19" s="37">
        <f t="shared" si="3"/>
        <v>0.16421874312209295</v>
      </c>
      <c r="Q19" s="37">
        <f t="shared" si="4"/>
        <v>1.914320230461853E-2</v>
      </c>
      <c r="R19" s="37">
        <f t="shared" si="5"/>
        <v>0.11232080759467668</v>
      </c>
      <c r="S19" s="37">
        <f t="shared" si="6"/>
        <v>0.53799539271932273</v>
      </c>
      <c r="T19" s="38"/>
    </row>
    <row r="20" spans="1:20">
      <c r="A20" s="35">
        <v>2005</v>
      </c>
      <c r="B20" s="14">
        <v>234961</v>
      </c>
      <c r="C20" s="14">
        <f t="shared" si="7"/>
        <v>22543</v>
      </c>
      <c r="D20" s="14">
        <f t="shared" si="0"/>
        <v>68159</v>
      </c>
      <c r="E20" s="14">
        <v>12104</v>
      </c>
      <c r="F20" s="14">
        <v>39380</v>
      </c>
      <c r="G20" s="14">
        <v>3308</v>
      </c>
      <c r="H20" s="14">
        <v>13367</v>
      </c>
      <c r="I20" s="14">
        <v>144259</v>
      </c>
      <c r="K20" s="37">
        <f t="shared" si="1"/>
        <v>1</v>
      </c>
      <c r="L20" s="37">
        <f t="shared" si="1"/>
        <v>9.5943582126395449E-2</v>
      </c>
      <c r="M20" s="37">
        <f t="shared" si="2"/>
        <v>0.29008643987725624</v>
      </c>
      <c r="N20" s="37">
        <f t="shared" si="2"/>
        <v>5.1514932265354675E-2</v>
      </c>
      <c r="O20" s="38">
        <f t="shared" si="8"/>
        <v>0.18168121518039163</v>
      </c>
      <c r="P20" s="37">
        <f t="shared" si="3"/>
        <v>0.16760228293206106</v>
      </c>
      <c r="Q20" s="37">
        <f t="shared" si="4"/>
        <v>1.4078932248330574E-2</v>
      </c>
      <c r="R20" s="37">
        <f t="shared" si="5"/>
        <v>5.6890292431509913E-2</v>
      </c>
      <c r="S20" s="37">
        <f t="shared" si="6"/>
        <v>0.61396997799634834</v>
      </c>
      <c r="T20" s="38"/>
    </row>
    <row r="21" spans="1:20">
      <c r="A21" s="35">
        <v>2006</v>
      </c>
      <c r="B21" s="14">
        <v>248633</v>
      </c>
      <c r="C21" s="14">
        <f t="shared" si="7"/>
        <v>23757</v>
      </c>
      <c r="D21" s="14">
        <f t="shared" si="0"/>
        <v>67899</v>
      </c>
      <c r="E21" s="14">
        <v>11612</v>
      </c>
      <c r="F21" s="14">
        <v>43232</v>
      </c>
      <c r="G21" s="14">
        <v>1604</v>
      </c>
      <c r="H21" s="14">
        <v>11451</v>
      </c>
      <c r="I21" s="14">
        <v>156977</v>
      </c>
      <c r="K21" s="37">
        <f t="shared" si="1"/>
        <v>1</v>
      </c>
      <c r="L21" s="37">
        <f t="shared" si="1"/>
        <v>9.5550469969794841E-2</v>
      </c>
      <c r="M21" s="37">
        <f t="shared" ref="M21:N26" si="9">IFERROR(D21/$B21,"")</f>
        <v>0.27308925203010059</v>
      </c>
      <c r="N21" s="37">
        <f t="shared" si="9"/>
        <v>4.6703374049301583E-2</v>
      </c>
      <c r="O21" s="38">
        <f t="shared" si="8"/>
        <v>0.18033004468433392</v>
      </c>
      <c r="P21" s="37">
        <f t="shared" si="3"/>
        <v>0.17387876910949068</v>
      </c>
      <c r="Q21" s="37">
        <f t="shared" si="4"/>
        <v>6.4512755748432427E-3</v>
      </c>
      <c r="R21" s="37">
        <f t="shared" si="5"/>
        <v>4.6055833296465072E-2</v>
      </c>
      <c r="S21" s="37">
        <f t="shared" si="6"/>
        <v>0.63136027800010452</v>
      </c>
      <c r="T21" s="38"/>
    </row>
    <row r="22" spans="1:20">
      <c r="A22" s="35">
        <v>2007</v>
      </c>
      <c r="B22" s="14">
        <v>264169</v>
      </c>
      <c r="C22" s="14">
        <f t="shared" si="7"/>
        <v>24680</v>
      </c>
      <c r="D22" s="14">
        <f t="shared" si="0"/>
        <v>58056</v>
      </c>
      <c r="E22" s="14">
        <v>10629</v>
      </c>
      <c r="F22" s="14">
        <v>41014</v>
      </c>
      <c r="G22" s="14">
        <v>932</v>
      </c>
      <c r="H22" s="14">
        <v>5481</v>
      </c>
      <c r="I22" s="14">
        <v>181433</v>
      </c>
      <c r="K22" s="37">
        <f t="shared" si="1"/>
        <v>1</v>
      </c>
      <c r="L22" s="37">
        <f t="shared" si="1"/>
        <v>9.3425042302465469E-2</v>
      </c>
      <c r="M22" s="37">
        <f t="shared" si="9"/>
        <v>0.21976840583111568</v>
      </c>
      <c r="N22" s="37">
        <f t="shared" si="9"/>
        <v>4.023560675173847E-2</v>
      </c>
      <c r="O22" s="38">
        <f t="shared" si="8"/>
        <v>0.15878471735896341</v>
      </c>
      <c r="P22" s="37">
        <f t="shared" si="3"/>
        <v>0.15525667281172281</v>
      </c>
      <c r="Q22" s="37">
        <f t="shared" si="4"/>
        <v>3.5280445472405924E-3</v>
      </c>
      <c r="R22" s="37">
        <f t="shared" si="5"/>
        <v>2.0748081720413827E-2</v>
      </c>
      <c r="S22" s="37">
        <f t="shared" si="6"/>
        <v>0.68680655186641881</v>
      </c>
      <c r="T22" s="38"/>
    </row>
    <row r="23" spans="1:20">
      <c r="A23" s="35">
        <v>2008</v>
      </c>
      <c r="B23" s="14">
        <v>289107</v>
      </c>
      <c r="C23" s="14">
        <f t="shared" si="7"/>
        <v>25823</v>
      </c>
      <c r="D23" s="14">
        <f t="shared" si="0"/>
        <v>56903</v>
      </c>
      <c r="E23" s="14">
        <v>9930</v>
      </c>
      <c r="F23" s="14">
        <v>40028</v>
      </c>
      <c r="G23" s="14">
        <v>668</v>
      </c>
      <c r="H23" s="14">
        <v>6277</v>
      </c>
      <c r="I23" s="14">
        <v>206381</v>
      </c>
      <c r="K23" s="37">
        <f t="shared" si="1"/>
        <v>1</v>
      </c>
      <c r="L23" s="37">
        <f t="shared" si="1"/>
        <v>8.9319871189559572E-2</v>
      </c>
      <c r="M23" s="37">
        <f t="shared" si="9"/>
        <v>0.19682332146921383</v>
      </c>
      <c r="N23" s="37">
        <f t="shared" si="9"/>
        <v>3.4347144828731233E-2</v>
      </c>
      <c r="O23" s="38">
        <f t="shared" si="8"/>
        <v>0.14076449203927957</v>
      </c>
      <c r="P23" s="37">
        <f t="shared" si="3"/>
        <v>0.13845392882220078</v>
      </c>
      <c r="Q23" s="37">
        <f t="shared" si="4"/>
        <v>2.3105632170787979E-3</v>
      </c>
      <c r="R23" s="37">
        <f t="shared" si="5"/>
        <v>2.1711684601203016E-2</v>
      </c>
      <c r="S23" s="37">
        <f t="shared" si="6"/>
        <v>0.71385680734122658</v>
      </c>
      <c r="T23" s="38"/>
    </row>
    <row r="24" spans="1:20">
      <c r="A24" s="35">
        <v>2009</v>
      </c>
      <c r="B24" s="14">
        <v>325431</v>
      </c>
      <c r="C24" s="14">
        <f t="shared" si="7"/>
        <v>25741</v>
      </c>
      <c r="D24" s="14">
        <f t="shared" si="0"/>
        <v>63021</v>
      </c>
      <c r="E24" s="14">
        <v>10280</v>
      </c>
      <c r="F24" s="14">
        <v>45623</v>
      </c>
      <c r="G24" s="14">
        <v>948</v>
      </c>
      <c r="H24" s="14">
        <v>6170</v>
      </c>
      <c r="I24" s="14">
        <v>236669</v>
      </c>
      <c r="K24" s="37">
        <f t="shared" si="1"/>
        <v>1</v>
      </c>
      <c r="L24" s="37">
        <f t="shared" si="1"/>
        <v>7.9098180566694626E-2</v>
      </c>
      <c r="M24" s="37">
        <f t="shared" si="9"/>
        <v>0.19365395429445872</v>
      </c>
      <c r="N24" s="37">
        <f t="shared" si="9"/>
        <v>3.1588877519351258E-2</v>
      </c>
      <c r="O24" s="38">
        <f t="shared" si="8"/>
        <v>0.14310560456748128</v>
      </c>
      <c r="P24" s="37">
        <f t="shared" si="3"/>
        <v>0.14019254465616368</v>
      </c>
      <c r="Q24" s="37">
        <f t="shared" si="4"/>
        <v>2.9130599113176064E-3</v>
      </c>
      <c r="R24" s="37">
        <f t="shared" si="5"/>
        <v>1.8959472207626196E-2</v>
      </c>
      <c r="S24" s="37">
        <f t="shared" si="6"/>
        <v>0.72724786513884665</v>
      </c>
      <c r="T24" s="38"/>
    </row>
    <row r="25" spans="1:20">
      <c r="A25" s="35">
        <v>2010</v>
      </c>
      <c r="B25" s="14">
        <v>356679</v>
      </c>
      <c r="C25" s="14">
        <f t="shared" si="7"/>
        <v>27165</v>
      </c>
      <c r="D25" s="14">
        <f t="shared" si="0"/>
        <v>81776</v>
      </c>
      <c r="E25" s="14">
        <v>10533</v>
      </c>
      <c r="F25" s="14">
        <v>59485</v>
      </c>
      <c r="G25" s="14">
        <v>957</v>
      </c>
      <c r="H25" s="14">
        <v>10801</v>
      </c>
      <c r="I25" s="14">
        <v>247738</v>
      </c>
      <c r="K25" s="37">
        <f t="shared" si="1"/>
        <v>1</v>
      </c>
      <c r="L25" s="37">
        <f t="shared" si="1"/>
        <v>7.6160917800038697E-2</v>
      </c>
      <c r="M25" s="37">
        <f t="shared" si="9"/>
        <v>0.22927057662492045</v>
      </c>
      <c r="N25" s="37">
        <f t="shared" si="9"/>
        <v>2.9530754544001749E-2</v>
      </c>
      <c r="O25" s="38">
        <f t="shared" si="8"/>
        <v>0.16945769164991489</v>
      </c>
      <c r="P25" s="37">
        <f t="shared" si="3"/>
        <v>0.16677460685938897</v>
      </c>
      <c r="Q25" s="37">
        <f t="shared" si="4"/>
        <v>2.6830847905259352E-3</v>
      </c>
      <c r="R25" s="37">
        <f t="shared" si="5"/>
        <v>3.0282130431003789E-2</v>
      </c>
      <c r="S25" s="37">
        <f t="shared" si="6"/>
        <v>0.69456850557504091</v>
      </c>
      <c r="T25" s="38"/>
    </row>
    <row r="26" spans="1:20">
      <c r="A26" s="35">
        <v>2011</v>
      </c>
      <c r="B26" s="14">
        <v>380369</v>
      </c>
      <c r="C26" s="14">
        <f t="shared" si="7"/>
        <v>25228</v>
      </c>
      <c r="D26" s="14">
        <f t="shared" si="0"/>
        <v>94927</v>
      </c>
      <c r="E26" s="14">
        <v>10160</v>
      </c>
      <c r="F26" s="14">
        <v>70899</v>
      </c>
      <c r="G26" s="14">
        <v>766</v>
      </c>
      <c r="H26" s="14">
        <v>13102</v>
      </c>
      <c r="I26" s="14">
        <v>260214</v>
      </c>
      <c r="K26" s="37">
        <f t="shared" si="1"/>
        <v>1</v>
      </c>
      <c r="L26" s="37">
        <f t="shared" si="1"/>
        <v>6.6325068551853592E-2</v>
      </c>
      <c r="M26" s="37">
        <f t="shared" si="9"/>
        <v>0.24956555344941359</v>
      </c>
      <c r="N26" s="37">
        <f t="shared" si="9"/>
        <v>2.6710904411242766E-2</v>
      </c>
      <c r="O26" s="38">
        <f t="shared" si="8"/>
        <v>0.18840915006217646</v>
      </c>
      <c r="P26" s="37">
        <f t="shared" si="3"/>
        <v>0.18639531612723434</v>
      </c>
      <c r="Q26" s="37">
        <f t="shared" si="4"/>
        <v>2.013833934942122E-3</v>
      </c>
      <c r="R26" s="37">
        <f t="shared" si="5"/>
        <v>3.4445498975994367E-2</v>
      </c>
      <c r="S26" s="37">
        <f t="shared" si="6"/>
        <v>0.68410937799873284</v>
      </c>
      <c r="T26" s="38"/>
    </row>
    <row r="27" spans="1:20">
      <c r="A27" s="35"/>
      <c r="C27" s="36"/>
      <c r="D27" s="36"/>
      <c r="K27" s="37"/>
      <c r="L27" s="37"/>
      <c r="M27" s="37"/>
      <c r="N27" s="37"/>
      <c r="O27" s="38"/>
      <c r="P27" s="37"/>
      <c r="Q27" s="37"/>
      <c r="R27" s="37"/>
      <c r="S27" s="37"/>
      <c r="T27" s="38"/>
    </row>
  </sheetData>
  <mergeCells count="13">
    <mergeCell ref="L1:S1"/>
    <mergeCell ref="C2:C3"/>
    <mergeCell ref="L2:L4"/>
    <mergeCell ref="M2:M4"/>
    <mergeCell ref="S2:S4"/>
    <mergeCell ref="N3:N4"/>
    <mergeCell ref="O3:O4"/>
    <mergeCell ref="R3:R4"/>
    <mergeCell ref="B1:B3"/>
    <mergeCell ref="D1:I1"/>
    <mergeCell ref="D2:D3"/>
    <mergeCell ref="I2:I3"/>
    <mergeCell ref="K1:K4"/>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27"/>
  <sheetViews>
    <sheetView workbookViewId="0">
      <selection activeCell="B5" sqref="B5:I27"/>
    </sheetView>
  </sheetViews>
  <sheetFormatPr defaultRowHeight="12.75"/>
  <cols>
    <col min="1" max="1" width="35.140625"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9" width="18.140625" style="33" customWidth="1"/>
    <col min="10" max="11" width="9.140625" style="33"/>
    <col min="12" max="12" width="20.140625" style="33" bestFit="1" customWidth="1"/>
    <col min="13" max="14" width="9.140625" style="33"/>
    <col min="15" max="15" width="16.85546875" style="33" bestFit="1" customWidth="1"/>
    <col min="16" max="16384" width="9.140625" style="33"/>
  </cols>
  <sheetData>
    <row r="1" spans="1:20">
      <c r="A1" s="34" t="s">
        <v>16</v>
      </c>
      <c r="B1" s="252" t="s">
        <v>1</v>
      </c>
      <c r="C1" s="90"/>
      <c r="D1" s="253" t="s">
        <v>8</v>
      </c>
      <c r="E1" s="253"/>
      <c r="F1" s="253"/>
      <c r="G1" s="253"/>
      <c r="H1" s="253"/>
      <c r="I1" s="253"/>
      <c r="K1" s="250" t="s">
        <v>1</v>
      </c>
      <c r="L1" s="249" t="s">
        <v>783</v>
      </c>
      <c r="M1" s="249"/>
      <c r="N1" s="249"/>
      <c r="O1" s="249"/>
      <c r="P1" s="249"/>
      <c r="Q1" s="249"/>
      <c r="R1" s="249"/>
      <c r="S1" s="249"/>
    </row>
    <row r="2" spans="1:20">
      <c r="B2" s="252"/>
      <c r="C2" s="252" t="s">
        <v>32</v>
      </c>
      <c r="D2" s="248" t="s">
        <v>2</v>
      </c>
      <c r="I2" s="248" t="s">
        <v>7</v>
      </c>
      <c r="K2" s="250"/>
      <c r="L2" s="251" t="s">
        <v>798</v>
      </c>
      <c r="M2" s="251" t="s">
        <v>799</v>
      </c>
      <c r="N2" s="110"/>
      <c r="O2" s="110"/>
      <c r="P2" s="110"/>
      <c r="Q2" s="110"/>
      <c r="R2" s="110"/>
      <c r="S2" s="251" t="s">
        <v>800</v>
      </c>
    </row>
    <row r="3" spans="1:20">
      <c r="B3" s="252"/>
      <c r="C3" s="252"/>
      <c r="D3" s="248"/>
      <c r="E3" s="58" t="s">
        <v>3</v>
      </c>
      <c r="F3" s="58" t="s">
        <v>4</v>
      </c>
      <c r="G3" s="58" t="s">
        <v>5</v>
      </c>
      <c r="H3" s="58" t="s">
        <v>6</v>
      </c>
      <c r="I3" s="248"/>
      <c r="K3" s="250"/>
      <c r="L3" s="251"/>
      <c r="M3" s="251"/>
      <c r="N3" s="235" t="s">
        <v>801</v>
      </c>
      <c r="O3" s="235" t="s">
        <v>802</v>
      </c>
      <c r="P3" s="91"/>
      <c r="Q3" s="91"/>
      <c r="R3" s="235" t="s">
        <v>803</v>
      </c>
      <c r="S3" s="251"/>
    </row>
    <row r="4" spans="1:20" ht="51">
      <c r="B4" s="90"/>
      <c r="C4" s="90"/>
      <c r="D4" s="91"/>
      <c r="E4" s="58"/>
      <c r="F4" s="58"/>
      <c r="G4" s="58"/>
      <c r="H4" s="58"/>
      <c r="I4" s="91"/>
      <c r="K4" s="250"/>
      <c r="L4" s="251"/>
      <c r="M4" s="251"/>
      <c r="N4" s="235"/>
      <c r="O4" s="235"/>
      <c r="P4" s="111" t="s">
        <v>804</v>
      </c>
      <c r="Q4" s="111" t="s">
        <v>805</v>
      </c>
      <c r="R4" s="235"/>
      <c r="S4" s="251"/>
    </row>
    <row r="5" spans="1:20">
      <c r="A5" s="35">
        <v>1990</v>
      </c>
      <c r="B5" s="14"/>
      <c r="C5" s="14"/>
      <c r="D5" s="14"/>
      <c r="E5" s="14"/>
      <c r="F5" s="14"/>
      <c r="G5" s="14"/>
      <c r="H5" s="14"/>
      <c r="I5" s="14"/>
      <c r="K5" s="37" t="str">
        <f t="shared" ref="K5:L27" si="0">IFERROR(B5/$B5,"")</f>
        <v/>
      </c>
      <c r="L5" s="37" t="str">
        <f t="shared" si="0"/>
        <v/>
      </c>
      <c r="M5" s="37" t="str">
        <f t="shared" ref="M5:N20" si="1">IFERROR(D5/$B5,"")</f>
        <v/>
      </c>
      <c r="N5" s="37" t="str">
        <f t="shared" si="1"/>
        <v/>
      </c>
      <c r="O5" s="38"/>
      <c r="P5" s="37" t="str">
        <f t="shared" ref="P5:P27" si="2">IFERROR(F5/$B5,"")</f>
        <v/>
      </c>
      <c r="Q5" s="37" t="str">
        <f t="shared" ref="Q5:Q27" si="3">IFERROR(G5/$B5,"")</f>
        <v/>
      </c>
      <c r="R5" s="37" t="str">
        <f t="shared" ref="R5:R27" si="4">IFERROR(H5/$B5,"")</f>
        <v/>
      </c>
      <c r="S5" s="37" t="str">
        <f t="shared" ref="S5:S27" si="5">IFERROR(I5/$B5,"")</f>
        <v/>
      </c>
      <c r="T5" s="38"/>
    </row>
    <row r="6" spans="1:20">
      <c r="A6" s="35">
        <v>1991</v>
      </c>
      <c r="B6" s="14"/>
      <c r="C6" s="14"/>
      <c r="D6" s="14"/>
      <c r="E6" s="14"/>
      <c r="F6" s="14"/>
      <c r="G6" s="14"/>
      <c r="H6" s="14"/>
      <c r="I6" s="14"/>
      <c r="K6" s="37" t="str">
        <f t="shared" si="0"/>
        <v/>
      </c>
      <c r="L6" s="37" t="str">
        <f t="shared" si="0"/>
        <v/>
      </c>
      <c r="M6" s="37" t="str">
        <f t="shared" si="1"/>
        <v/>
      </c>
      <c r="N6" s="37" t="str">
        <f t="shared" si="1"/>
        <v/>
      </c>
      <c r="O6" s="38"/>
      <c r="P6" s="37" t="str">
        <f t="shared" si="2"/>
        <v/>
      </c>
      <c r="Q6" s="37" t="str">
        <f t="shared" si="3"/>
        <v/>
      </c>
      <c r="R6" s="37" t="str">
        <f t="shared" si="4"/>
        <v/>
      </c>
      <c r="S6" s="37" t="str">
        <f t="shared" si="5"/>
        <v/>
      </c>
      <c r="T6" s="38"/>
    </row>
    <row r="7" spans="1:20">
      <c r="A7" s="35">
        <v>1992</v>
      </c>
      <c r="B7" s="14"/>
      <c r="C7" s="14"/>
      <c r="D7" s="14"/>
      <c r="E7" s="14"/>
      <c r="F7" s="14"/>
      <c r="G7" s="14"/>
      <c r="H7" s="14"/>
      <c r="I7" s="14"/>
      <c r="K7" s="37" t="str">
        <f t="shared" si="0"/>
        <v/>
      </c>
      <c r="L7" s="37" t="str">
        <f t="shared" si="0"/>
        <v/>
      </c>
      <c r="M7" s="37" t="str">
        <f t="shared" si="1"/>
        <v/>
      </c>
      <c r="N7" s="37" t="str">
        <f t="shared" si="1"/>
        <v/>
      </c>
      <c r="O7" s="38"/>
      <c r="P7" s="37" t="str">
        <f t="shared" si="2"/>
        <v/>
      </c>
      <c r="Q7" s="37" t="str">
        <f t="shared" si="3"/>
        <v/>
      </c>
      <c r="R7" s="37" t="str">
        <f t="shared" si="4"/>
        <v/>
      </c>
      <c r="S7" s="37" t="str">
        <f t="shared" si="5"/>
        <v/>
      </c>
      <c r="T7" s="38"/>
    </row>
    <row r="8" spans="1:20">
      <c r="A8" s="35">
        <v>1993</v>
      </c>
      <c r="B8" s="14"/>
      <c r="C8" s="14"/>
      <c r="D8" s="14"/>
      <c r="E8" s="14"/>
      <c r="F8" s="14"/>
      <c r="G8" s="14"/>
      <c r="H8" s="14"/>
      <c r="I8" s="14"/>
      <c r="K8" s="37" t="str">
        <f t="shared" si="0"/>
        <v/>
      </c>
      <c r="L8" s="37" t="str">
        <f t="shared" si="0"/>
        <v/>
      </c>
      <c r="M8" s="37" t="str">
        <f t="shared" si="1"/>
        <v/>
      </c>
      <c r="N8" s="37" t="str">
        <f t="shared" si="1"/>
        <v/>
      </c>
      <c r="O8" s="38"/>
      <c r="P8" s="37" t="str">
        <f t="shared" si="2"/>
        <v/>
      </c>
      <c r="Q8" s="37" t="str">
        <f t="shared" si="3"/>
        <v/>
      </c>
      <c r="R8" s="37" t="str">
        <f t="shared" si="4"/>
        <v/>
      </c>
      <c r="S8" s="37" t="str">
        <f t="shared" si="5"/>
        <v/>
      </c>
      <c r="T8" s="38"/>
    </row>
    <row r="9" spans="1:20">
      <c r="A9" s="35">
        <v>1994</v>
      </c>
      <c r="B9" s="14"/>
      <c r="C9" s="14"/>
      <c r="D9" s="14"/>
      <c r="E9" s="14"/>
      <c r="F9" s="14"/>
      <c r="G9" s="14"/>
      <c r="H9" s="14"/>
      <c r="I9" s="14"/>
      <c r="K9" s="37" t="str">
        <f t="shared" si="0"/>
        <v/>
      </c>
      <c r="L9" s="37" t="str">
        <f t="shared" si="0"/>
        <v/>
      </c>
      <c r="M9" s="37" t="str">
        <f t="shared" si="1"/>
        <v/>
      </c>
      <c r="N9" s="37" t="str">
        <f t="shared" si="1"/>
        <v/>
      </c>
      <c r="O9" s="38"/>
      <c r="P9" s="37" t="str">
        <f t="shared" si="2"/>
        <v/>
      </c>
      <c r="Q9" s="37" t="str">
        <f t="shared" si="3"/>
        <v/>
      </c>
      <c r="R9" s="37" t="str">
        <f t="shared" si="4"/>
        <v/>
      </c>
      <c r="S9" s="37" t="str">
        <f t="shared" si="5"/>
        <v/>
      </c>
      <c r="T9" s="38"/>
    </row>
    <row r="10" spans="1:20">
      <c r="A10" s="35">
        <v>1995</v>
      </c>
      <c r="B10" s="14">
        <v>1228.9000000000001</v>
      </c>
      <c r="C10" s="14">
        <f t="shared" ref="C10:C27" si="6">IFERROR(B10-SUM(D10,I10),"")</f>
        <v>184.70000000000005</v>
      </c>
      <c r="D10" s="14">
        <f t="shared" ref="D10:D27" si="7">IFERROR(SUM(E10:H10),"")</f>
        <v>1040.7</v>
      </c>
      <c r="E10" s="14">
        <v>120.9</v>
      </c>
      <c r="F10" s="14">
        <v>919.8</v>
      </c>
      <c r="G10" s="14"/>
      <c r="H10" s="14"/>
      <c r="I10" s="14">
        <v>3.5</v>
      </c>
      <c r="K10" s="37">
        <f t="shared" si="0"/>
        <v>1</v>
      </c>
      <c r="L10" s="37">
        <f t="shared" si="0"/>
        <v>0.15029701358938891</v>
      </c>
      <c r="M10" s="37">
        <f t="shared" si="1"/>
        <v>0.84685491089592313</v>
      </c>
      <c r="N10" s="37">
        <f t="shared" si="1"/>
        <v>9.8380665635934575E-2</v>
      </c>
      <c r="O10" s="38">
        <f t="shared" ref="O10:O27" si="8">SUM(P10:Q10)</f>
        <v>0.74847424525998851</v>
      </c>
      <c r="P10" s="37">
        <f t="shared" si="2"/>
        <v>0.74847424525998851</v>
      </c>
      <c r="Q10" s="37">
        <f t="shared" si="3"/>
        <v>0</v>
      </c>
      <c r="R10" s="37">
        <f t="shared" si="4"/>
        <v>0</v>
      </c>
      <c r="S10" s="37">
        <f t="shared" si="5"/>
        <v>2.8480755146879323E-3</v>
      </c>
      <c r="T10" s="38"/>
    </row>
    <row r="11" spans="1:20">
      <c r="A11" s="35">
        <v>1996</v>
      </c>
      <c r="B11" s="14">
        <v>1304</v>
      </c>
      <c r="C11" s="14">
        <f t="shared" si="6"/>
        <v>203.29999999999995</v>
      </c>
      <c r="D11" s="14">
        <f t="shared" si="7"/>
        <v>1098.1000000000001</v>
      </c>
      <c r="E11" s="14">
        <v>118.9</v>
      </c>
      <c r="F11" s="14">
        <v>979.2</v>
      </c>
      <c r="G11" s="14"/>
      <c r="H11" s="14"/>
      <c r="I11" s="14">
        <v>2.6</v>
      </c>
      <c r="K11" s="37">
        <f t="shared" si="0"/>
        <v>1</v>
      </c>
      <c r="L11" s="37">
        <f t="shared" si="0"/>
        <v>0.15590490797546008</v>
      </c>
      <c r="M11" s="37">
        <f t="shared" si="1"/>
        <v>0.84210122699386514</v>
      </c>
      <c r="N11" s="37">
        <f t="shared" si="1"/>
        <v>9.1180981595092025E-2</v>
      </c>
      <c r="O11" s="38">
        <f t="shared" si="8"/>
        <v>0.750920245398773</v>
      </c>
      <c r="P11" s="37">
        <f t="shared" si="2"/>
        <v>0.750920245398773</v>
      </c>
      <c r="Q11" s="37">
        <f t="shared" si="3"/>
        <v>0</v>
      </c>
      <c r="R11" s="37">
        <f t="shared" si="4"/>
        <v>0</v>
      </c>
      <c r="S11" s="37">
        <f t="shared" si="5"/>
        <v>1.9938650306748468E-3</v>
      </c>
      <c r="T11" s="38"/>
    </row>
    <row r="12" spans="1:20">
      <c r="A12" s="35">
        <v>1997</v>
      </c>
      <c r="B12" s="14">
        <v>1361</v>
      </c>
      <c r="C12" s="14">
        <f t="shared" si="6"/>
        <v>224.30000000000018</v>
      </c>
      <c r="D12" s="14">
        <f t="shared" si="7"/>
        <v>1134.8999999999999</v>
      </c>
      <c r="E12" s="14">
        <v>117.1</v>
      </c>
      <c r="F12" s="14">
        <v>1017.8</v>
      </c>
      <c r="G12" s="14"/>
      <c r="H12" s="14"/>
      <c r="I12" s="14">
        <v>1.8</v>
      </c>
      <c r="K12" s="37">
        <f t="shared" si="0"/>
        <v>1</v>
      </c>
      <c r="L12" s="37">
        <f t="shared" si="0"/>
        <v>0.16480529022777382</v>
      </c>
      <c r="M12" s="37">
        <f t="shared" si="1"/>
        <v>0.83387215282880223</v>
      </c>
      <c r="N12" s="37">
        <f t="shared" si="1"/>
        <v>8.6039676708302718E-2</v>
      </c>
      <c r="O12" s="38">
        <f t="shared" si="8"/>
        <v>0.74783247612049963</v>
      </c>
      <c r="P12" s="37">
        <f t="shared" si="2"/>
        <v>0.74783247612049963</v>
      </c>
      <c r="Q12" s="37">
        <f t="shared" si="3"/>
        <v>0</v>
      </c>
      <c r="R12" s="37">
        <f t="shared" si="4"/>
        <v>0</v>
      </c>
      <c r="S12" s="37">
        <f t="shared" si="5"/>
        <v>1.322556943423953E-3</v>
      </c>
      <c r="T12" s="38"/>
    </row>
    <row r="13" spans="1:20">
      <c r="A13" s="35">
        <v>1998</v>
      </c>
      <c r="B13" s="14">
        <v>1421.7</v>
      </c>
      <c r="C13" s="14">
        <f t="shared" si="6"/>
        <v>288.00000000000023</v>
      </c>
      <c r="D13" s="14">
        <f t="shared" si="7"/>
        <v>1089.5999999999999</v>
      </c>
      <c r="E13" s="14">
        <v>0</v>
      </c>
      <c r="F13" s="14">
        <v>1089.5999999999999</v>
      </c>
      <c r="G13" s="14"/>
      <c r="H13" s="14"/>
      <c r="I13" s="14">
        <v>44.1</v>
      </c>
      <c r="K13" s="37">
        <f t="shared" si="0"/>
        <v>1</v>
      </c>
      <c r="L13" s="37">
        <f t="shared" si="0"/>
        <v>0.20257438278117762</v>
      </c>
      <c r="M13" s="37">
        <f t="shared" si="1"/>
        <v>0.76640641485545469</v>
      </c>
      <c r="N13" s="37">
        <f t="shared" si="1"/>
        <v>0</v>
      </c>
      <c r="O13" s="38">
        <f t="shared" si="8"/>
        <v>0.76640641485545469</v>
      </c>
      <c r="P13" s="37">
        <f t="shared" si="2"/>
        <v>0.76640641485545469</v>
      </c>
      <c r="Q13" s="37">
        <f t="shared" si="3"/>
        <v>0</v>
      </c>
      <c r="R13" s="37">
        <f t="shared" si="4"/>
        <v>0</v>
      </c>
      <c r="S13" s="37">
        <f t="shared" si="5"/>
        <v>3.10192023633678E-2</v>
      </c>
      <c r="T13" s="38"/>
    </row>
    <row r="14" spans="1:20">
      <c r="A14" s="35">
        <v>1999</v>
      </c>
      <c r="B14" s="14">
        <v>1515.1</v>
      </c>
      <c r="C14" s="14">
        <f t="shared" si="6"/>
        <v>343.39999999999986</v>
      </c>
      <c r="D14" s="14">
        <f t="shared" si="7"/>
        <v>1128.5</v>
      </c>
      <c r="E14" s="14">
        <v>0</v>
      </c>
      <c r="F14" s="14">
        <v>1128.5</v>
      </c>
      <c r="G14" s="14"/>
      <c r="H14" s="14"/>
      <c r="I14" s="14">
        <v>43.2</v>
      </c>
      <c r="K14" s="37">
        <f t="shared" si="0"/>
        <v>1</v>
      </c>
      <c r="L14" s="37">
        <f t="shared" si="0"/>
        <v>0.22665170615800931</v>
      </c>
      <c r="M14" s="37">
        <f t="shared" si="1"/>
        <v>0.74483532440102973</v>
      </c>
      <c r="N14" s="37">
        <f t="shared" si="1"/>
        <v>0</v>
      </c>
      <c r="O14" s="38">
        <f t="shared" si="8"/>
        <v>0.74483532440102973</v>
      </c>
      <c r="P14" s="37">
        <f t="shared" si="2"/>
        <v>0.74483532440102973</v>
      </c>
      <c r="Q14" s="37">
        <f t="shared" si="3"/>
        <v>0</v>
      </c>
      <c r="R14" s="37">
        <f t="shared" si="4"/>
        <v>0</v>
      </c>
      <c r="S14" s="37">
        <f t="shared" si="5"/>
        <v>2.8512969440960996E-2</v>
      </c>
      <c r="T14" s="38"/>
    </row>
    <row r="15" spans="1:20">
      <c r="A15" s="35">
        <v>2000</v>
      </c>
      <c r="B15" s="14">
        <v>1637.7</v>
      </c>
      <c r="C15" s="14">
        <f t="shared" si="6"/>
        <v>391</v>
      </c>
      <c r="D15" s="14">
        <f t="shared" si="7"/>
        <v>1204</v>
      </c>
      <c r="E15" s="14">
        <v>0</v>
      </c>
      <c r="F15" s="14">
        <v>1204</v>
      </c>
      <c r="G15" s="14"/>
      <c r="H15" s="14"/>
      <c r="I15" s="14">
        <v>42.7</v>
      </c>
      <c r="K15" s="37">
        <f t="shared" si="0"/>
        <v>1</v>
      </c>
      <c r="L15" s="37">
        <f t="shared" si="0"/>
        <v>0.23874946571411124</v>
      </c>
      <c r="M15" s="37">
        <f t="shared" si="1"/>
        <v>0.73517738291506374</v>
      </c>
      <c r="N15" s="37">
        <f t="shared" si="1"/>
        <v>0</v>
      </c>
      <c r="O15" s="38">
        <f t="shared" si="8"/>
        <v>0.73517738291506374</v>
      </c>
      <c r="P15" s="37">
        <f t="shared" si="2"/>
        <v>0.73517738291506374</v>
      </c>
      <c r="Q15" s="37">
        <f t="shared" si="3"/>
        <v>0</v>
      </c>
      <c r="R15" s="37">
        <f t="shared" si="4"/>
        <v>0</v>
      </c>
      <c r="S15" s="37">
        <f t="shared" si="5"/>
        <v>2.6073151370824939E-2</v>
      </c>
      <c r="T15" s="38"/>
    </row>
    <row r="16" spans="1:20">
      <c r="A16" s="35">
        <v>2001</v>
      </c>
      <c r="B16" s="14">
        <v>1730.4</v>
      </c>
      <c r="C16" s="14">
        <f t="shared" si="6"/>
        <v>426.5</v>
      </c>
      <c r="D16" s="14">
        <f t="shared" si="7"/>
        <v>1261.2</v>
      </c>
      <c r="E16" s="14">
        <v>0</v>
      </c>
      <c r="F16" s="14">
        <v>1261.2</v>
      </c>
      <c r="G16" s="14"/>
      <c r="H16" s="14"/>
      <c r="I16" s="14">
        <v>42.7</v>
      </c>
      <c r="K16" s="37">
        <f t="shared" si="0"/>
        <v>1</v>
      </c>
      <c r="L16" s="37">
        <f t="shared" si="0"/>
        <v>0.24647480351363846</v>
      </c>
      <c r="M16" s="37">
        <f t="shared" si="1"/>
        <v>0.7288488210818308</v>
      </c>
      <c r="N16" s="37">
        <f t="shared" si="1"/>
        <v>0</v>
      </c>
      <c r="O16" s="38">
        <f t="shared" si="8"/>
        <v>0.7288488210818308</v>
      </c>
      <c r="P16" s="37">
        <f t="shared" si="2"/>
        <v>0.7288488210818308</v>
      </c>
      <c r="Q16" s="37">
        <f t="shared" si="3"/>
        <v>0</v>
      </c>
      <c r="R16" s="37">
        <f t="shared" si="4"/>
        <v>0</v>
      </c>
      <c r="S16" s="37">
        <f t="shared" si="5"/>
        <v>2.4676375404530746E-2</v>
      </c>
      <c r="T16" s="38"/>
    </row>
    <row r="17" spans="1:20">
      <c r="A17" s="35">
        <v>2002</v>
      </c>
      <c r="B17" s="14">
        <v>1839.1</v>
      </c>
      <c r="C17" s="14">
        <f t="shared" si="6"/>
        <v>417.29999999999995</v>
      </c>
      <c r="D17" s="14">
        <f t="shared" si="7"/>
        <v>1377.3</v>
      </c>
      <c r="E17" s="14">
        <v>0</v>
      </c>
      <c r="F17" s="14">
        <v>1377.3</v>
      </c>
      <c r="G17" s="14"/>
      <c r="H17" s="14"/>
      <c r="I17" s="14">
        <v>44.5</v>
      </c>
      <c r="K17" s="37">
        <f t="shared" si="0"/>
        <v>1</v>
      </c>
      <c r="L17" s="37">
        <f t="shared" si="0"/>
        <v>0.22690446414006848</v>
      </c>
      <c r="M17" s="37">
        <f t="shared" si="1"/>
        <v>0.74889891794899677</v>
      </c>
      <c r="N17" s="37">
        <f t="shared" si="1"/>
        <v>0</v>
      </c>
      <c r="O17" s="38">
        <f t="shared" si="8"/>
        <v>0.74889891794899677</v>
      </c>
      <c r="P17" s="37">
        <f t="shared" si="2"/>
        <v>0.74889891794899677</v>
      </c>
      <c r="Q17" s="37">
        <f t="shared" si="3"/>
        <v>0</v>
      </c>
      <c r="R17" s="37">
        <f t="shared" si="4"/>
        <v>0</v>
      </c>
      <c r="S17" s="37">
        <f t="shared" si="5"/>
        <v>2.4196617910934696E-2</v>
      </c>
      <c r="T17" s="38"/>
    </row>
    <row r="18" spans="1:20">
      <c r="A18" s="35">
        <v>2003</v>
      </c>
      <c r="B18" s="14">
        <v>1917.1</v>
      </c>
      <c r="C18" s="14">
        <f t="shared" si="6"/>
        <v>435.09999999999991</v>
      </c>
      <c r="D18" s="14">
        <f t="shared" si="7"/>
        <v>1438.6</v>
      </c>
      <c r="E18" s="14">
        <v>0</v>
      </c>
      <c r="F18" s="14">
        <v>1438.6</v>
      </c>
      <c r="G18" s="14"/>
      <c r="H18" s="14"/>
      <c r="I18" s="14">
        <v>43.4</v>
      </c>
      <c r="K18" s="37">
        <f t="shared" si="0"/>
        <v>1</v>
      </c>
      <c r="L18" s="37">
        <f t="shared" si="0"/>
        <v>0.22695738354806735</v>
      </c>
      <c r="M18" s="37">
        <f t="shared" si="1"/>
        <v>0.75040425642898123</v>
      </c>
      <c r="N18" s="37">
        <f t="shared" si="1"/>
        <v>0</v>
      </c>
      <c r="O18" s="38">
        <f t="shared" si="8"/>
        <v>0.75040425642898123</v>
      </c>
      <c r="P18" s="37">
        <f t="shared" si="2"/>
        <v>0.75040425642898123</v>
      </c>
      <c r="Q18" s="37">
        <f t="shared" si="3"/>
        <v>0</v>
      </c>
      <c r="R18" s="37">
        <f t="shared" si="4"/>
        <v>0</v>
      </c>
      <c r="S18" s="37">
        <f t="shared" si="5"/>
        <v>2.2638360022951332E-2</v>
      </c>
      <c r="T18" s="38"/>
    </row>
    <row r="19" spans="1:20">
      <c r="A19" s="35">
        <v>2004</v>
      </c>
      <c r="B19" s="14">
        <v>2052.4</v>
      </c>
      <c r="C19" s="14">
        <f t="shared" si="6"/>
        <v>615.40000000000009</v>
      </c>
      <c r="D19" s="14">
        <f t="shared" si="7"/>
        <v>1437</v>
      </c>
      <c r="E19" s="14">
        <v>0</v>
      </c>
      <c r="F19" s="14">
        <v>1437</v>
      </c>
      <c r="G19" s="14"/>
      <c r="H19" s="14"/>
      <c r="I19" s="14">
        <v>0</v>
      </c>
      <c r="K19" s="37">
        <f t="shared" si="0"/>
        <v>1</v>
      </c>
      <c r="L19" s="37">
        <f t="shared" si="0"/>
        <v>0.29984408497368936</v>
      </c>
      <c r="M19" s="37">
        <f t="shared" si="1"/>
        <v>0.70015591502631058</v>
      </c>
      <c r="N19" s="37">
        <f t="shared" si="1"/>
        <v>0</v>
      </c>
      <c r="O19" s="38">
        <f t="shared" si="8"/>
        <v>0.70015591502631058</v>
      </c>
      <c r="P19" s="37">
        <f t="shared" si="2"/>
        <v>0.70015591502631058</v>
      </c>
      <c r="Q19" s="37">
        <f t="shared" si="3"/>
        <v>0</v>
      </c>
      <c r="R19" s="37">
        <f t="shared" si="4"/>
        <v>0</v>
      </c>
      <c r="S19" s="37">
        <f t="shared" si="5"/>
        <v>0</v>
      </c>
      <c r="T19" s="38"/>
    </row>
    <row r="20" spans="1:20">
      <c r="A20" s="35">
        <v>2005</v>
      </c>
      <c r="B20" s="14">
        <v>2112.1</v>
      </c>
      <c r="C20" s="14">
        <f t="shared" si="6"/>
        <v>607.5</v>
      </c>
      <c r="D20" s="14">
        <f t="shared" si="7"/>
        <v>1504.6</v>
      </c>
      <c r="E20" s="14">
        <v>0</v>
      </c>
      <c r="F20" s="14">
        <v>1504.6</v>
      </c>
      <c r="G20" s="14"/>
      <c r="H20" s="14"/>
      <c r="I20" s="14">
        <v>0</v>
      </c>
      <c r="K20" s="37">
        <f t="shared" si="0"/>
        <v>1</v>
      </c>
      <c r="L20" s="37">
        <f t="shared" si="0"/>
        <v>0.28762842668434263</v>
      </c>
      <c r="M20" s="37">
        <f t="shared" si="1"/>
        <v>0.71237157331565737</v>
      </c>
      <c r="N20" s="37">
        <f t="shared" si="1"/>
        <v>0</v>
      </c>
      <c r="O20" s="38">
        <f t="shared" si="8"/>
        <v>0.71237157331565737</v>
      </c>
      <c r="P20" s="37">
        <f t="shared" si="2"/>
        <v>0.71237157331565737</v>
      </c>
      <c r="Q20" s="37">
        <f t="shared" si="3"/>
        <v>0</v>
      </c>
      <c r="R20" s="37">
        <f t="shared" si="4"/>
        <v>0</v>
      </c>
      <c r="S20" s="37">
        <f t="shared" si="5"/>
        <v>0</v>
      </c>
      <c r="T20" s="38"/>
    </row>
    <row r="21" spans="1:20">
      <c r="A21" s="35">
        <v>2006</v>
      </c>
      <c r="B21" s="14">
        <v>2535.3000000000002</v>
      </c>
      <c r="C21" s="14">
        <f t="shared" si="6"/>
        <v>626.50000000000023</v>
      </c>
      <c r="D21" s="14">
        <f t="shared" si="7"/>
        <v>1878.5</v>
      </c>
      <c r="E21" s="14">
        <v>0</v>
      </c>
      <c r="F21" s="14">
        <v>1878.5</v>
      </c>
      <c r="G21" s="14"/>
      <c r="H21" s="14"/>
      <c r="I21" s="14">
        <v>30.3</v>
      </c>
      <c r="K21" s="37">
        <f t="shared" si="0"/>
        <v>1</v>
      </c>
      <c r="L21" s="37">
        <f t="shared" si="0"/>
        <v>0.24711079556659968</v>
      </c>
      <c r="M21" s="37">
        <f t="shared" ref="M21:N27" si="9">IFERROR(D21/$B21,"")</f>
        <v>0.74093795606042667</v>
      </c>
      <c r="N21" s="37">
        <f t="shared" si="9"/>
        <v>0</v>
      </c>
      <c r="O21" s="38">
        <f t="shared" si="8"/>
        <v>0.74093795606042667</v>
      </c>
      <c r="P21" s="37">
        <f t="shared" si="2"/>
        <v>0.74093795606042667</v>
      </c>
      <c r="Q21" s="37">
        <f t="shared" si="3"/>
        <v>0</v>
      </c>
      <c r="R21" s="37">
        <f t="shared" si="4"/>
        <v>0</v>
      </c>
      <c r="S21" s="37">
        <f t="shared" si="5"/>
        <v>1.1951248372973611E-2</v>
      </c>
      <c r="T21" s="38"/>
    </row>
    <row r="22" spans="1:20">
      <c r="A22" s="35">
        <v>2007</v>
      </c>
      <c r="B22" s="14">
        <v>2767.3</v>
      </c>
      <c r="C22" s="14">
        <f t="shared" si="6"/>
        <v>653</v>
      </c>
      <c r="D22" s="14">
        <f t="shared" si="7"/>
        <v>2083</v>
      </c>
      <c r="E22" s="14">
        <v>0</v>
      </c>
      <c r="F22" s="14">
        <v>2083</v>
      </c>
      <c r="G22" s="14"/>
      <c r="H22" s="14"/>
      <c r="I22" s="14">
        <v>31.3</v>
      </c>
      <c r="K22" s="37">
        <f t="shared" si="0"/>
        <v>1</v>
      </c>
      <c r="L22" s="37">
        <f t="shared" si="0"/>
        <v>0.23597007913851045</v>
      </c>
      <c r="M22" s="37">
        <f t="shared" si="9"/>
        <v>0.75271925703754561</v>
      </c>
      <c r="N22" s="37">
        <f t="shared" si="9"/>
        <v>0</v>
      </c>
      <c r="O22" s="38">
        <f t="shared" si="8"/>
        <v>0.75271925703754561</v>
      </c>
      <c r="P22" s="37">
        <f t="shared" si="2"/>
        <v>0.75271925703754561</v>
      </c>
      <c r="Q22" s="37">
        <f t="shared" si="3"/>
        <v>0</v>
      </c>
      <c r="R22" s="37">
        <f t="shared" si="4"/>
        <v>0</v>
      </c>
      <c r="S22" s="37">
        <f t="shared" si="5"/>
        <v>1.1310663823943915E-2</v>
      </c>
      <c r="T22" s="38"/>
    </row>
    <row r="23" spans="1:20">
      <c r="A23" s="35">
        <v>2008</v>
      </c>
      <c r="B23" s="14">
        <v>5686.9</v>
      </c>
      <c r="C23" s="14">
        <f t="shared" si="6"/>
        <v>1553.3999999999996</v>
      </c>
      <c r="D23" s="14">
        <f t="shared" si="7"/>
        <v>3115.9</v>
      </c>
      <c r="E23" s="14">
        <v>0</v>
      </c>
      <c r="F23" s="14">
        <v>3115.9</v>
      </c>
      <c r="G23" s="14"/>
      <c r="H23" s="14"/>
      <c r="I23" s="14">
        <v>1017.6</v>
      </c>
      <c r="K23" s="37">
        <f t="shared" si="0"/>
        <v>1</v>
      </c>
      <c r="L23" s="37">
        <f t="shared" si="0"/>
        <v>0.2731540909810265</v>
      </c>
      <c r="M23" s="37">
        <f t="shared" si="9"/>
        <v>0.54790835077107036</v>
      </c>
      <c r="N23" s="37">
        <f t="shared" si="9"/>
        <v>0</v>
      </c>
      <c r="O23" s="38">
        <f t="shared" si="8"/>
        <v>0.54790835077107036</v>
      </c>
      <c r="P23" s="37">
        <f t="shared" si="2"/>
        <v>0.54790835077107036</v>
      </c>
      <c r="Q23" s="37">
        <f t="shared" si="3"/>
        <v>0</v>
      </c>
      <c r="R23" s="37">
        <f t="shared" si="4"/>
        <v>0</v>
      </c>
      <c r="S23" s="37">
        <f t="shared" si="5"/>
        <v>0.17893755824790308</v>
      </c>
      <c r="T23" s="38"/>
    </row>
    <row r="24" spans="1:20">
      <c r="A24" s="35">
        <v>2009</v>
      </c>
      <c r="B24" s="14">
        <v>5820.6</v>
      </c>
      <c r="C24" s="14">
        <f t="shared" si="6"/>
        <v>1632.6000000000004</v>
      </c>
      <c r="D24" s="14">
        <f t="shared" si="7"/>
        <v>3093.7</v>
      </c>
      <c r="E24" s="14">
        <v>0</v>
      </c>
      <c r="F24" s="14">
        <v>3093.7</v>
      </c>
      <c r="G24" s="14"/>
      <c r="H24" s="14"/>
      <c r="I24" s="14">
        <v>1094.3</v>
      </c>
      <c r="K24" s="37">
        <f t="shared" si="0"/>
        <v>1</v>
      </c>
      <c r="L24" s="37">
        <f t="shared" si="0"/>
        <v>0.28048654777857956</v>
      </c>
      <c r="M24" s="37">
        <f t="shared" si="9"/>
        <v>0.53150877916366002</v>
      </c>
      <c r="N24" s="37">
        <f t="shared" si="9"/>
        <v>0</v>
      </c>
      <c r="O24" s="38">
        <f t="shared" si="8"/>
        <v>0.53150877916366002</v>
      </c>
      <c r="P24" s="37">
        <f t="shared" si="2"/>
        <v>0.53150877916366002</v>
      </c>
      <c r="Q24" s="37">
        <f t="shared" si="3"/>
        <v>0</v>
      </c>
      <c r="R24" s="37">
        <f t="shared" si="4"/>
        <v>0</v>
      </c>
      <c r="S24" s="37">
        <f t="shared" si="5"/>
        <v>0.18800467305776034</v>
      </c>
      <c r="T24" s="38"/>
    </row>
    <row r="25" spans="1:20">
      <c r="A25" s="35">
        <v>2010</v>
      </c>
      <c r="B25" s="14">
        <v>7959.1</v>
      </c>
      <c r="C25" s="14">
        <f t="shared" si="6"/>
        <v>1928</v>
      </c>
      <c r="D25" s="14">
        <f t="shared" si="7"/>
        <v>3619.5</v>
      </c>
      <c r="E25" s="14">
        <v>0</v>
      </c>
      <c r="F25" s="14">
        <v>3619.5</v>
      </c>
      <c r="G25" s="14"/>
      <c r="H25" s="14"/>
      <c r="I25" s="14">
        <v>2411.6</v>
      </c>
      <c r="K25" s="37">
        <f t="shared" si="0"/>
        <v>1</v>
      </c>
      <c r="L25" s="37">
        <f t="shared" si="0"/>
        <v>0.24223844404518097</v>
      </c>
      <c r="M25" s="37">
        <f t="shared" si="9"/>
        <v>0.45476247314394841</v>
      </c>
      <c r="N25" s="37">
        <f t="shared" si="9"/>
        <v>0</v>
      </c>
      <c r="O25" s="38">
        <f t="shared" si="8"/>
        <v>0.45476247314394841</v>
      </c>
      <c r="P25" s="37">
        <f t="shared" si="2"/>
        <v>0.45476247314394841</v>
      </c>
      <c r="Q25" s="37">
        <f t="shared" si="3"/>
        <v>0</v>
      </c>
      <c r="R25" s="37">
        <f t="shared" si="4"/>
        <v>0</v>
      </c>
      <c r="S25" s="37">
        <f t="shared" si="5"/>
        <v>0.30299908281087057</v>
      </c>
      <c r="T25" s="38"/>
    </row>
    <row r="26" spans="1:20">
      <c r="A26" s="35">
        <v>2011</v>
      </c>
      <c r="B26" s="14">
        <v>8079.9</v>
      </c>
      <c r="C26" s="14">
        <f t="shared" si="6"/>
        <v>1887.5999999999995</v>
      </c>
      <c r="D26" s="14">
        <f t="shared" si="7"/>
        <v>3795.3</v>
      </c>
      <c r="E26" s="14">
        <v>0</v>
      </c>
      <c r="F26" s="14">
        <v>3795.3</v>
      </c>
      <c r="G26" s="14"/>
      <c r="H26" s="14"/>
      <c r="I26" s="14">
        <v>2397</v>
      </c>
      <c r="K26" s="37">
        <f t="shared" si="0"/>
        <v>1</v>
      </c>
      <c r="L26" s="37">
        <f t="shared" si="0"/>
        <v>0.23361675268258264</v>
      </c>
      <c r="M26" s="37">
        <f t="shared" si="9"/>
        <v>0.46972115991534552</v>
      </c>
      <c r="N26" s="37">
        <f t="shared" si="9"/>
        <v>0</v>
      </c>
      <c r="O26" s="38">
        <f t="shared" si="8"/>
        <v>0.46972115991534552</v>
      </c>
      <c r="P26" s="37">
        <f t="shared" si="2"/>
        <v>0.46972115991534552</v>
      </c>
      <c r="Q26" s="37">
        <f t="shared" si="3"/>
        <v>0</v>
      </c>
      <c r="R26" s="37">
        <f t="shared" si="4"/>
        <v>0</v>
      </c>
      <c r="S26" s="37">
        <f t="shared" si="5"/>
        <v>0.29666208740207184</v>
      </c>
      <c r="T26" s="38"/>
    </row>
    <row r="27" spans="1:20">
      <c r="A27" s="35">
        <v>2012</v>
      </c>
      <c r="B27" s="14">
        <v>9575.2999999999993</v>
      </c>
      <c r="C27" s="14">
        <f t="shared" si="6"/>
        <v>1929.5</v>
      </c>
      <c r="D27" s="14">
        <f t="shared" si="7"/>
        <v>4460.8999999999996</v>
      </c>
      <c r="E27" s="14">
        <v>0</v>
      </c>
      <c r="F27" s="14">
        <v>4460.8999999999996</v>
      </c>
      <c r="G27" s="14"/>
      <c r="H27" s="14"/>
      <c r="I27" s="14">
        <v>3184.9</v>
      </c>
      <c r="K27" s="37">
        <f t="shared" si="0"/>
        <v>1</v>
      </c>
      <c r="L27" s="37">
        <f t="shared" si="0"/>
        <v>0.2015080467452717</v>
      </c>
      <c r="M27" s="37">
        <f t="shared" si="9"/>
        <v>0.46587574279657035</v>
      </c>
      <c r="N27" s="37">
        <f t="shared" si="9"/>
        <v>0</v>
      </c>
      <c r="O27" s="38">
        <f t="shared" si="8"/>
        <v>0.46587574279657035</v>
      </c>
      <c r="P27" s="37">
        <f t="shared" si="2"/>
        <v>0.46587574279657035</v>
      </c>
      <c r="Q27" s="37">
        <f t="shared" si="3"/>
        <v>0</v>
      </c>
      <c r="R27" s="37">
        <f t="shared" si="4"/>
        <v>0</v>
      </c>
      <c r="S27" s="37">
        <f t="shared" si="5"/>
        <v>0.33261621045815798</v>
      </c>
      <c r="T27" s="38"/>
    </row>
  </sheetData>
  <mergeCells count="13">
    <mergeCell ref="L1:S1"/>
    <mergeCell ref="C2:C3"/>
    <mergeCell ref="L2:L4"/>
    <mergeCell ref="M2:M4"/>
    <mergeCell ref="S2:S4"/>
    <mergeCell ref="N3:N4"/>
    <mergeCell ref="O3:O4"/>
    <mergeCell ref="R3:R4"/>
    <mergeCell ref="B1:B3"/>
    <mergeCell ref="D1:I1"/>
    <mergeCell ref="D2:D3"/>
    <mergeCell ref="I2:I3"/>
    <mergeCell ref="K1:K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27"/>
  <sheetViews>
    <sheetView topLeftCell="I1" workbookViewId="0">
      <selection activeCell="B5" sqref="B5:I27"/>
    </sheetView>
  </sheetViews>
  <sheetFormatPr defaultRowHeight="12.75"/>
  <cols>
    <col min="1" max="1" width="35.140625"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9" width="18.140625" style="33" customWidth="1"/>
    <col min="10" max="11" width="9.140625" style="33"/>
    <col min="12" max="12" width="20.140625" style="33" bestFit="1" customWidth="1"/>
    <col min="13" max="14" width="9.140625" style="33"/>
    <col min="15" max="15" width="16.85546875" style="33" bestFit="1" customWidth="1"/>
    <col min="16" max="16384" width="9.140625" style="33"/>
  </cols>
  <sheetData>
    <row r="1" spans="1:20">
      <c r="A1" s="34" t="s">
        <v>20</v>
      </c>
      <c r="B1" s="252" t="s">
        <v>1</v>
      </c>
      <c r="C1" s="90"/>
      <c r="D1" s="253" t="s">
        <v>8</v>
      </c>
      <c r="E1" s="253"/>
      <c r="F1" s="253"/>
      <c r="G1" s="253"/>
      <c r="H1" s="253"/>
      <c r="I1" s="253"/>
      <c r="K1" s="250" t="s">
        <v>1</v>
      </c>
      <c r="L1" s="249" t="s">
        <v>784</v>
      </c>
      <c r="M1" s="249"/>
      <c r="N1" s="249"/>
      <c r="O1" s="249"/>
      <c r="P1" s="249"/>
      <c r="Q1" s="249"/>
      <c r="R1" s="249"/>
      <c r="S1" s="249"/>
    </row>
    <row r="2" spans="1:20" ht="15" customHeight="1">
      <c r="B2" s="252"/>
      <c r="C2" s="252" t="s">
        <v>32</v>
      </c>
      <c r="D2" s="248" t="s">
        <v>2</v>
      </c>
      <c r="I2" s="248" t="s">
        <v>7</v>
      </c>
      <c r="K2" s="250"/>
      <c r="L2" s="251" t="s">
        <v>798</v>
      </c>
      <c r="M2" s="251" t="s">
        <v>799</v>
      </c>
      <c r="N2" s="110"/>
      <c r="O2" s="110"/>
      <c r="P2" s="110"/>
      <c r="Q2" s="110"/>
      <c r="R2" s="110"/>
      <c r="S2" s="251" t="s">
        <v>800</v>
      </c>
    </row>
    <row r="3" spans="1:20">
      <c r="B3" s="252"/>
      <c r="C3" s="252"/>
      <c r="D3" s="248"/>
      <c r="E3" s="58" t="s">
        <v>3</v>
      </c>
      <c r="F3" s="58" t="s">
        <v>4</v>
      </c>
      <c r="G3" s="58" t="s">
        <v>5</v>
      </c>
      <c r="H3" s="58" t="s">
        <v>6</v>
      </c>
      <c r="I3" s="248"/>
      <c r="K3" s="250"/>
      <c r="L3" s="251"/>
      <c r="M3" s="251"/>
      <c r="N3" s="235" t="s">
        <v>801</v>
      </c>
      <c r="O3" s="235" t="s">
        <v>802</v>
      </c>
      <c r="P3" s="91"/>
      <c r="Q3" s="91"/>
      <c r="R3" s="235" t="s">
        <v>803</v>
      </c>
      <c r="S3" s="251"/>
    </row>
    <row r="4" spans="1:20" ht="51">
      <c r="B4" s="90"/>
      <c r="C4" s="90"/>
      <c r="D4" s="91"/>
      <c r="E4" s="58"/>
      <c r="F4" s="58"/>
      <c r="G4" s="58"/>
      <c r="H4" s="58"/>
      <c r="I4" s="91"/>
      <c r="K4" s="250"/>
      <c r="L4" s="251"/>
      <c r="M4" s="251"/>
      <c r="N4" s="235"/>
      <c r="O4" s="235"/>
      <c r="P4" s="111" t="s">
        <v>804</v>
      </c>
      <c r="Q4" s="111" t="s">
        <v>805</v>
      </c>
      <c r="R4" s="235"/>
      <c r="S4" s="251"/>
    </row>
    <row r="5" spans="1:20">
      <c r="A5" s="35">
        <v>1990</v>
      </c>
      <c r="B5" s="14"/>
      <c r="C5" s="14"/>
      <c r="D5" s="14"/>
      <c r="E5" s="14"/>
      <c r="F5" s="14"/>
      <c r="G5" s="14"/>
      <c r="H5" s="14"/>
      <c r="I5" s="14"/>
      <c r="K5" s="37" t="str">
        <f t="shared" ref="K5:L27" si="0">IFERROR(B5/$B5,"")</f>
        <v/>
      </c>
      <c r="L5" s="37" t="str">
        <f t="shared" si="0"/>
        <v/>
      </c>
      <c r="M5" s="37" t="str">
        <f t="shared" ref="M5:N20" si="1">IFERROR(D5/$B5,"")</f>
        <v/>
      </c>
      <c r="N5" s="37" t="str">
        <f t="shared" si="1"/>
        <v/>
      </c>
      <c r="O5" s="38"/>
      <c r="P5" s="37" t="str">
        <f t="shared" ref="P5:P27" si="2">IFERROR(F5/$B5,"")</f>
        <v/>
      </c>
      <c r="Q5" s="37" t="str">
        <f t="shared" ref="Q5:Q27" si="3">IFERROR(G5/$B5,"")</f>
        <v/>
      </c>
      <c r="R5" s="37" t="str">
        <f t="shared" ref="R5:R27" si="4">IFERROR(H5/$B5,"")</f>
        <v/>
      </c>
      <c r="S5" s="37" t="str">
        <f t="shared" ref="S5:S27" si="5">IFERROR(I5/$B5,"")</f>
        <v/>
      </c>
      <c r="T5" s="38"/>
    </row>
    <row r="6" spans="1:20">
      <c r="A6" s="35">
        <v>1991</v>
      </c>
      <c r="B6" s="14"/>
      <c r="C6" s="14"/>
      <c r="D6" s="14"/>
      <c r="E6" s="14"/>
      <c r="F6" s="14"/>
      <c r="G6" s="14"/>
      <c r="H6" s="14"/>
      <c r="I6" s="14"/>
      <c r="K6" s="37" t="str">
        <f t="shared" si="0"/>
        <v/>
      </c>
      <c r="L6" s="37" t="str">
        <f t="shared" si="0"/>
        <v/>
      </c>
      <c r="M6" s="37" t="str">
        <f t="shared" si="1"/>
        <v/>
      </c>
      <c r="N6" s="37" t="str">
        <f t="shared" si="1"/>
        <v/>
      </c>
      <c r="O6" s="38"/>
      <c r="P6" s="37" t="str">
        <f t="shared" si="2"/>
        <v/>
      </c>
      <c r="Q6" s="37" t="str">
        <f t="shared" si="3"/>
        <v/>
      </c>
      <c r="R6" s="37" t="str">
        <f t="shared" si="4"/>
        <v/>
      </c>
      <c r="S6" s="37" t="str">
        <f t="shared" si="5"/>
        <v/>
      </c>
      <c r="T6" s="38"/>
    </row>
    <row r="7" spans="1:20">
      <c r="A7" s="35">
        <v>1992</v>
      </c>
      <c r="B7" s="14"/>
      <c r="C7" s="14"/>
      <c r="D7" s="14"/>
      <c r="E7" s="14"/>
      <c r="F7" s="14"/>
      <c r="G7" s="14"/>
      <c r="H7" s="14"/>
      <c r="I7" s="14"/>
      <c r="K7" s="37" t="str">
        <f t="shared" si="0"/>
        <v/>
      </c>
      <c r="L7" s="37" t="str">
        <f t="shared" si="0"/>
        <v/>
      </c>
      <c r="M7" s="37" t="str">
        <f t="shared" si="1"/>
        <v/>
      </c>
      <c r="N7" s="37" t="str">
        <f t="shared" si="1"/>
        <v/>
      </c>
      <c r="O7" s="38"/>
      <c r="P7" s="37" t="str">
        <f t="shared" si="2"/>
        <v/>
      </c>
      <c r="Q7" s="37" t="str">
        <f t="shared" si="3"/>
        <v/>
      </c>
      <c r="R7" s="37" t="str">
        <f t="shared" si="4"/>
        <v/>
      </c>
      <c r="S7" s="37" t="str">
        <f t="shared" si="5"/>
        <v/>
      </c>
      <c r="T7" s="38"/>
    </row>
    <row r="8" spans="1:20">
      <c r="A8" s="35">
        <v>1993</v>
      </c>
      <c r="B8" s="14"/>
      <c r="C8" s="14"/>
      <c r="D8" s="14"/>
      <c r="E8" s="14"/>
      <c r="F8" s="14"/>
      <c r="G8" s="14"/>
      <c r="H8" s="14"/>
      <c r="I8" s="14"/>
      <c r="K8" s="37" t="str">
        <f t="shared" si="0"/>
        <v/>
      </c>
      <c r="L8" s="37" t="str">
        <f t="shared" si="0"/>
        <v/>
      </c>
      <c r="M8" s="37" t="str">
        <f t="shared" si="1"/>
        <v/>
      </c>
      <c r="N8" s="37" t="str">
        <f t="shared" si="1"/>
        <v/>
      </c>
      <c r="O8" s="38"/>
      <c r="P8" s="37" t="str">
        <f t="shared" si="2"/>
        <v/>
      </c>
      <c r="Q8" s="37" t="str">
        <f t="shared" si="3"/>
        <v/>
      </c>
      <c r="R8" s="37" t="str">
        <f t="shared" si="4"/>
        <v/>
      </c>
      <c r="S8" s="37" t="str">
        <f t="shared" si="5"/>
        <v/>
      </c>
      <c r="T8" s="38"/>
    </row>
    <row r="9" spans="1:20">
      <c r="A9" s="35">
        <v>1994</v>
      </c>
      <c r="B9" s="14"/>
      <c r="C9" s="14"/>
      <c r="D9" s="14"/>
      <c r="E9" s="14"/>
      <c r="F9" s="14"/>
      <c r="G9" s="14"/>
      <c r="H9" s="14"/>
      <c r="I9" s="14"/>
      <c r="K9" s="37" t="str">
        <f t="shared" si="0"/>
        <v/>
      </c>
      <c r="L9" s="37" t="str">
        <f t="shared" si="0"/>
        <v/>
      </c>
      <c r="M9" s="37" t="str">
        <f t="shared" si="1"/>
        <v/>
      </c>
      <c r="N9" s="37" t="str">
        <f t="shared" si="1"/>
        <v/>
      </c>
      <c r="O9" s="38"/>
      <c r="P9" s="37" t="str">
        <f t="shared" si="2"/>
        <v/>
      </c>
      <c r="Q9" s="37" t="str">
        <f t="shared" si="3"/>
        <v/>
      </c>
      <c r="R9" s="37" t="str">
        <f t="shared" si="4"/>
        <v/>
      </c>
      <c r="S9" s="37" t="str">
        <f t="shared" si="5"/>
        <v/>
      </c>
      <c r="T9" s="38"/>
    </row>
    <row r="10" spans="1:20">
      <c r="A10" s="35">
        <v>1995</v>
      </c>
      <c r="B10" s="14">
        <v>1044.9449999999999</v>
      </c>
      <c r="C10" s="14">
        <f t="shared" ref="C10:C27" si="6">IFERROR(B10-SUM(D10,I10),"")</f>
        <v>9.9999999997635314E-4</v>
      </c>
      <c r="D10" s="14">
        <f t="shared" ref="D10:D27" si="7">IFERROR(SUM(E10:H10),"")</f>
        <v>883.42200000000003</v>
      </c>
      <c r="E10" s="14">
        <v>151.47900000000001</v>
      </c>
      <c r="F10" s="14">
        <v>443.21199999999999</v>
      </c>
      <c r="G10" s="14">
        <v>54.960999999999999</v>
      </c>
      <c r="H10" s="14">
        <v>233.77</v>
      </c>
      <c r="I10" s="14">
        <v>161.52199999999999</v>
      </c>
      <c r="K10" s="37">
        <f t="shared" si="0"/>
        <v>1</v>
      </c>
      <c r="L10" s="37">
        <f t="shared" si="0"/>
        <v>9.5698816681868737E-7</v>
      </c>
      <c r="M10" s="37">
        <f t="shared" si="1"/>
        <v>0.84542440032729005</v>
      </c>
      <c r="N10" s="37">
        <f t="shared" si="1"/>
        <v>0.14496361052495588</v>
      </c>
      <c r="O10" s="38">
        <f t="shared" ref="O10:O27" si="8">SUM(P10:Q10)</f>
        <v>0.47674566603983942</v>
      </c>
      <c r="P10" s="37">
        <f t="shared" si="2"/>
        <v>0.42414863940207381</v>
      </c>
      <c r="Q10" s="37">
        <f t="shared" si="3"/>
        <v>5.2597026637765623E-2</v>
      </c>
      <c r="R10" s="37">
        <f t="shared" si="4"/>
        <v>0.22371512376249469</v>
      </c>
      <c r="S10" s="37">
        <f t="shared" si="5"/>
        <v>0.15457464268454321</v>
      </c>
      <c r="T10" s="38"/>
    </row>
    <row r="11" spans="1:20">
      <c r="A11" s="35">
        <v>1996</v>
      </c>
      <c r="B11" s="14">
        <v>1236.02</v>
      </c>
      <c r="C11" s="14">
        <f t="shared" si="6"/>
        <v>-1.9999999999527063E-3</v>
      </c>
      <c r="D11" s="14">
        <f t="shared" si="7"/>
        <v>1078.327</v>
      </c>
      <c r="E11" s="14">
        <v>152.36199999999999</v>
      </c>
      <c r="F11" s="14">
        <v>649.59400000000005</v>
      </c>
      <c r="G11" s="14">
        <v>65.825000000000003</v>
      </c>
      <c r="H11" s="14">
        <v>210.54599999999999</v>
      </c>
      <c r="I11" s="14">
        <v>157.69499999999999</v>
      </c>
      <c r="K11" s="37">
        <f t="shared" si="0"/>
        <v>1</v>
      </c>
      <c r="L11" s="37">
        <f t="shared" si="0"/>
        <v>-1.6180967945119872E-6</v>
      </c>
      <c r="M11" s="37">
        <f t="shared" si="1"/>
        <v>0.87241873108849377</v>
      </c>
      <c r="N11" s="37">
        <f t="shared" si="1"/>
        <v>0.12326823190563259</v>
      </c>
      <c r="O11" s="38">
        <f t="shared" si="8"/>
        <v>0.5788085953301727</v>
      </c>
      <c r="P11" s="37">
        <f t="shared" si="2"/>
        <v>0.52555298457953759</v>
      </c>
      <c r="Q11" s="37">
        <f t="shared" si="3"/>
        <v>5.3255610750635105E-2</v>
      </c>
      <c r="R11" s="37">
        <f t="shared" si="4"/>
        <v>0.17034190385268846</v>
      </c>
      <c r="S11" s="37">
        <f t="shared" si="5"/>
        <v>0.12758288700830084</v>
      </c>
      <c r="T11" s="38"/>
    </row>
    <row r="12" spans="1:20">
      <c r="A12" s="35">
        <v>1997</v>
      </c>
      <c r="B12" s="14">
        <v>1582.2429999999999</v>
      </c>
      <c r="C12" s="14">
        <f t="shared" si="6"/>
        <v>-9.9999999997635314E-4</v>
      </c>
      <c r="D12" s="14">
        <f t="shared" si="7"/>
        <v>1422.8589999999999</v>
      </c>
      <c r="E12" s="14">
        <v>138.07300000000001</v>
      </c>
      <c r="F12" s="14">
        <v>764.19899999999996</v>
      </c>
      <c r="G12" s="14">
        <v>87.369</v>
      </c>
      <c r="H12" s="14">
        <v>433.21800000000002</v>
      </c>
      <c r="I12" s="14">
        <v>159.38499999999999</v>
      </c>
      <c r="K12" s="37">
        <f t="shared" si="0"/>
        <v>1</v>
      </c>
      <c r="L12" s="37">
        <f t="shared" si="0"/>
        <v>-6.3201417227085424E-7</v>
      </c>
      <c r="M12" s="37">
        <f t="shared" si="1"/>
        <v>0.89926705316440014</v>
      </c>
      <c r="N12" s="37">
        <f t="shared" si="1"/>
        <v>8.726409281001718E-2</v>
      </c>
      <c r="O12" s="38">
        <f t="shared" si="8"/>
        <v>0.53820304466507352</v>
      </c>
      <c r="P12" s="37">
        <f t="shared" si="2"/>
        <v>0.48298459844663555</v>
      </c>
      <c r="Q12" s="37">
        <f t="shared" si="3"/>
        <v>5.5218446218438001E-2</v>
      </c>
      <c r="R12" s="37">
        <f t="shared" si="4"/>
        <v>0.27379991568930945</v>
      </c>
      <c r="S12" s="37">
        <f t="shared" si="5"/>
        <v>0.10073357884977213</v>
      </c>
      <c r="T12" s="38"/>
    </row>
    <row r="13" spans="1:20">
      <c r="A13" s="35">
        <v>1998</v>
      </c>
      <c r="B13" s="14">
        <v>1841.537</v>
      </c>
      <c r="C13" s="14">
        <f t="shared" si="6"/>
        <v>0</v>
      </c>
      <c r="D13" s="14">
        <f t="shared" si="7"/>
        <v>1660.029</v>
      </c>
      <c r="E13" s="14">
        <v>54.296999999999997</v>
      </c>
      <c r="F13" s="14">
        <v>970.4</v>
      </c>
      <c r="G13" s="14">
        <v>111.559</v>
      </c>
      <c r="H13" s="14">
        <v>523.77300000000002</v>
      </c>
      <c r="I13" s="14">
        <v>181.50800000000001</v>
      </c>
      <c r="K13" s="37">
        <f t="shared" si="0"/>
        <v>1</v>
      </c>
      <c r="L13" s="37">
        <f t="shared" si="0"/>
        <v>0</v>
      </c>
      <c r="M13" s="37">
        <f t="shared" si="1"/>
        <v>0.90143668033821744</v>
      </c>
      <c r="N13" s="37">
        <f t="shared" si="1"/>
        <v>2.9484609866649431E-2</v>
      </c>
      <c r="O13" s="38">
        <f t="shared" si="8"/>
        <v>0.58753041616866775</v>
      </c>
      <c r="P13" s="37">
        <f t="shared" si="2"/>
        <v>0.52695112832378599</v>
      </c>
      <c r="Q13" s="37">
        <f t="shared" si="3"/>
        <v>6.0579287844881743E-2</v>
      </c>
      <c r="R13" s="37">
        <f t="shared" si="4"/>
        <v>0.28442165430290023</v>
      </c>
      <c r="S13" s="37">
        <f t="shared" si="5"/>
        <v>9.8563319661782528E-2</v>
      </c>
      <c r="T13" s="38"/>
    </row>
    <row r="14" spans="1:20">
      <c r="A14" s="35">
        <v>1999</v>
      </c>
      <c r="B14" s="14">
        <v>2075.0100000000002</v>
      </c>
      <c r="C14" s="14">
        <f t="shared" si="6"/>
        <v>0</v>
      </c>
      <c r="D14" s="14">
        <f t="shared" si="7"/>
        <v>1892.4970000000001</v>
      </c>
      <c r="E14" s="14">
        <v>14.262</v>
      </c>
      <c r="F14" s="14">
        <v>1151.95</v>
      </c>
      <c r="G14" s="14">
        <v>107.32299999999999</v>
      </c>
      <c r="H14" s="14">
        <v>618.96199999999999</v>
      </c>
      <c r="I14" s="14">
        <v>182.51300000000001</v>
      </c>
      <c r="K14" s="37">
        <f t="shared" si="0"/>
        <v>1</v>
      </c>
      <c r="L14" s="37">
        <f t="shared" si="0"/>
        <v>0</v>
      </c>
      <c r="M14" s="37">
        <f t="shared" si="1"/>
        <v>0.91204235160312475</v>
      </c>
      <c r="N14" s="37">
        <f t="shared" si="1"/>
        <v>6.873219888096924E-3</v>
      </c>
      <c r="O14" s="38">
        <f t="shared" si="8"/>
        <v>0.60687562951503848</v>
      </c>
      <c r="P14" s="37">
        <f t="shared" si="2"/>
        <v>0.55515395106529608</v>
      </c>
      <c r="Q14" s="37">
        <f t="shared" si="3"/>
        <v>5.1721678449742403E-2</v>
      </c>
      <c r="R14" s="37">
        <f t="shared" si="4"/>
        <v>0.29829350219998935</v>
      </c>
      <c r="S14" s="37">
        <f t="shared" si="5"/>
        <v>8.7957648396875185E-2</v>
      </c>
      <c r="T14" s="38"/>
    </row>
    <row r="15" spans="1:20">
      <c r="A15" s="35">
        <v>2000</v>
      </c>
      <c r="B15" s="14">
        <v>2219.1819999999998</v>
      </c>
      <c r="C15" s="14">
        <f t="shared" si="6"/>
        <v>9.9999999974897946E-4</v>
      </c>
      <c r="D15" s="14">
        <f t="shared" si="7"/>
        <v>2044.0060000000001</v>
      </c>
      <c r="E15" s="14">
        <v>21.12</v>
      </c>
      <c r="F15" s="14">
        <v>1162.7370000000001</v>
      </c>
      <c r="G15" s="14">
        <v>181.709</v>
      </c>
      <c r="H15" s="14">
        <v>678.44</v>
      </c>
      <c r="I15" s="14">
        <v>175.17500000000001</v>
      </c>
      <c r="K15" s="37">
        <f t="shared" si="0"/>
        <v>1</v>
      </c>
      <c r="L15" s="37">
        <f t="shared" si="0"/>
        <v>4.5061648830469047E-7</v>
      </c>
      <c r="M15" s="37">
        <f t="shared" si="1"/>
        <v>0.92106280602492285</v>
      </c>
      <c r="N15" s="37">
        <f t="shared" si="1"/>
        <v>9.517020235384031E-3</v>
      </c>
      <c r="O15" s="38">
        <f t="shared" si="8"/>
        <v>0.6058295353873635</v>
      </c>
      <c r="P15" s="37">
        <f t="shared" si="2"/>
        <v>0.52394846389345273</v>
      </c>
      <c r="Q15" s="37">
        <f t="shared" si="3"/>
        <v>8.1881071493910829E-2</v>
      </c>
      <c r="R15" s="37">
        <f t="shared" si="4"/>
        <v>0.30571625040217526</v>
      </c>
      <c r="S15" s="37">
        <f t="shared" si="5"/>
        <v>7.8936743358588898E-2</v>
      </c>
      <c r="T15" s="38"/>
    </row>
    <row r="16" spans="1:20">
      <c r="A16" s="35">
        <v>2001</v>
      </c>
      <c r="B16" s="14">
        <v>2499.8389999999999</v>
      </c>
      <c r="C16" s="14">
        <f t="shared" si="6"/>
        <v>0</v>
      </c>
      <c r="D16" s="14">
        <f t="shared" si="7"/>
        <v>2338.29</v>
      </c>
      <c r="E16" s="14">
        <v>24.887</v>
      </c>
      <c r="F16" s="14">
        <v>1354.701</v>
      </c>
      <c r="G16" s="14">
        <v>123.03400000000001</v>
      </c>
      <c r="H16" s="14">
        <v>835.66800000000001</v>
      </c>
      <c r="I16" s="14">
        <v>161.54900000000001</v>
      </c>
      <c r="K16" s="37">
        <f t="shared" si="0"/>
        <v>1</v>
      </c>
      <c r="L16" s="37">
        <f t="shared" si="0"/>
        <v>0</v>
      </c>
      <c r="M16" s="37">
        <f t="shared" si="1"/>
        <v>0.93537623822974203</v>
      </c>
      <c r="N16" s="37">
        <f t="shared" si="1"/>
        <v>9.955441130408799E-3</v>
      </c>
      <c r="O16" s="38">
        <f t="shared" si="8"/>
        <v>0.59113206890523751</v>
      </c>
      <c r="P16" s="37">
        <f t="shared" si="2"/>
        <v>0.54191529934527782</v>
      </c>
      <c r="Q16" s="37">
        <f t="shared" si="3"/>
        <v>4.9216769559959662E-2</v>
      </c>
      <c r="R16" s="37">
        <f t="shared" si="4"/>
        <v>0.33428872819409572</v>
      </c>
      <c r="S16" s="37">
        <f t="shared" si="5"/>
        <v>6.4623761770258012E-2</v>
      </c>
      <c r="T16" s="38"/>
    </row>
    <row r="17" spans="1:20">
      <c r="A17" s="35">
        <v>2002</v>
      </c>
      <c r="B17" s="14">
        <v>2564.5219999999999</v>
      </c>
      <c r="C17" s="14">
        <f t="shared" si="6"/>
        <v>1.0000000002037268E-3</v>
      </c>
      <c r="D17" s="14">
        <f t="shared" si="7"/>
        <v>2392.7199999999998</v>
      </c>
      <c r="E17" s="14">
        <v>9.6560000000000006</v>
      </c>
      <c r="F17" s="14">
        <v>1349.3209999999999</v>
      </c>
      <c r="G17" s="14">
        <v>148.67400000000001</v>
      </c>
      <c r="H17" s="14">
        <v>885.06899999999996</v>
      </c>
      <c r="I17" s="14">
        <v>171.80099999999999</v>
      </c>
      <c r="K17" s="37">
        <f t="shared" si="0"/>
        <v>1</v>
      </c>
      <c r="L17" s="37">
        <f t="shared" si="0"/>
        <v>3.8993621431351605E-7</v>
      </c>
      <c r="M17" s="37">
        <f t="shared" si="1"/>
        <v>0.93300817852215734</v>
      </c>
      <c r="N17" s="37">
        <f t="shared" si="1"/>
        <v>3.7652240846442341E-3</v>
      </c>
      <c r="O17" s="38">
        <f t="shared" si="8"/>
        <v>0.58412249924157411</v>
      </c>
      <c r="P17" s="37">
        <f t="shared" si="2"/>
        <v>0.52614912252653712</v>
      </c>
      <c r="Q17" s="37">
        <f t="shared" si="3"/>
        <v>5.797337671503696E-2</v>
      </c>
      <c r="R17" s="37">
        <f t="shared" si="4"/>
        <v>0.34512045519593904</v>
      </c>
      <c r="S17" s="37">
        <f t="shared" si="5"/>
        <v>6.6991431541628413E-2</v>
      </c>
      <c r="T17" s="38"/>
    </row>
    <row r="18" spans="1:20">
      <c r="A18" s="35">
        <v>2003</v>
      </c>
      <c r="B18" s="14">
        <v>3039.2080000000001</v>
      </c>
      <c r="C18" s="14">
        <f t="shared" si="6"/>
        <v>0</v>
      </c>
      <c r="D18" s="14">
        <f t="shared" si="7"/>
        <v>2836.152</v>
      </c>
      <c r="E18" s="14">
        <v>38.762</v>
      </c>
      <c r="F18" s="14">
        <v>1661.8409999999999</v>
      </c>
      <c r="G18" s="14">
        <v>341.95299999999997</v>
      </c>
      <c r="H18" s="14">
        <v>793.596</v>
      </c>
      <c r="I18" s="14">
        <v>203.05600000000001</v>
      </c>
      <c r="K18" s="37">
        <f t="shared" si="0"/>
        <v>1</v>
      </c>
      <c r="L18" s="37">
        <f t="shared" si="0"/>
        <v>0</v>
      </c>
      <c r="M18" s="37">
        <f t="shared" si="1"/>
        <v>0.93318785683638628</v>
      </c>
      <c r="N18" s="37">
        <f t="shared" si="1"/>
        <v>1.2753980642325238E-2</v>
      </c>
      <c r="O18" s="38">
        <f t="shared" si="8"/>
        <v>0.65931453194384848</v>
      </c>
      <c r="P18" s="37">
        <f t="shared" si="2"/>
        <v>0.54680067965075108</v>
      </c>
      <c r="Q18" s="37">
        <f t="shared" si="3"/>
        <v>0.1125138522930974</v>
      </c>
      <c r="R18" s="37">
        <f t="shared" si="4"/>
        <v>0.26111934425021255</v>
      </c>
      <c r="S18" s="37">
        <f t="shared" si="5"/>
        <v>6.6812143163613683E-2</v>
      </c>
      <c r="T18" s="38"/>
    </row>
    <row r="19" spans="1:20">
      <c r="A19" s="35">
        <v>2004</v>
      </c>
      <c r="B19" s="14">
        <v>3249.3270000000002</v>
      </c>
      <c r="C19" s="14">
        <f t="shared" si="6"/>
        <v>0</v>
      </c>
      <c r="D19" s="14">
        <f t="shared" si="7"/>
        <v>3000.19</v>
      </c>
      <c r="E19" s="14">
        <v>45.213999999999999</v>
      </c>
      <c r="F19" s="14">
        <v>1424.5329999999999</v>
      </c>
      <c r="G19" s="14">
        <v>654.255</v>
      </c>
      <c r="H19" s="14">
        <v>876.18799999999999</v>
      </c>
      <c r="I19" s="14">
        <v>249.137</v>
      </c>
      <c r="K19" s="37">
        <f t="shared" si="0"/>
        <v>1</v>
      </c>
      <c r="L19" s="37">
        <f t="shared" si="0"/>
        <v>0</v>
      </c>
      <c r="M19" s="37">
        <f t="shared" si="1"/>
        <v>0.92332658424344483</v>
      </c>
      <c r="N19" s="37">
        <f t="shared" si="1"/>
        <v>1.3914881450835817E-2</v>
      </c>
      <c r="O19" s="38">
        <f t="shared" si="8"/>
        <v>0.63975955636351767</v>
      </c>
      <c r="P19" s="37">
        <f t="shared" si="2"/>
        <v>0.43840863046409295</v>
      </c>
      <c r="Q19" s="37">
        <f t="shared" si="3"/>
        <v>0.20135092589942469</v>
      </c>
      <c r="R19" s="37">
        <f t="shared" si="4"/>
        <v>0.2696521464290913</v>
      </c>
      <c r="S19" s="37">
        <f t="shared" si="5"/>
        <v>7.6673415756555119E-2</v>
      </c>
      <c r="T19" s="38"/>
    </row>
    <row r="20" spans="1:20">
      <c r="A20" s="35">
        <v>2005</v>
      </c>
      <c r="B20" s="14">
        <v>3355.35</v>
      </c>
      <c r="C20" s="14">
        <f t="shared" si="6"/>
        <v>0</v>
      </c>
      <c r="D20" s="14">
        <f t="shared" si="7"/>
        <v>3123.2869999999998</v>
      </c>
      <c r="E20" s="14">
        <v>19.922999999999998</v>
      </c>
      <c r="F20" s="14">
        <v>1332.499</v>
      </c>
      <c r="G20" s="14">
        <v>766.24300000000005</v>
      </c>
      <c r="H20" s="14">
        <v>1004.622</v>
      </c>
      <c r="I20" s="14">
        <v>232.06299999999999</v>
      </c>
      <c r="K20" s="37">
        <f t="shared" si="0"/>
        <v>1</v>
      </c>
      <c r="L20" s="37">
        <f t="shared" si="0"/>
        <v>0</v>
      </c>
      <c r="M20" s="37">
        <f t="shared" si="1"/>
        <v>0.93083791556767548</v>
      </c>
      <c r="N20" s="37">
        <f t="shared" si="1"/>
        <v>5.937681612946488E-3</v>
      </c>
      <c r="O20" s="38">
        <f t="shared" si="8"/>
        <v>0.62549123042305577</v>
      </c>
      <c r="P20" s="37">
        <f t="shared" si="2"/>
        <v>0.39712667828989529</v>
      </c>
      <c r="Q20" s="37">
        <f t="shared" si="3"/>
        <v>0.22836455213316051</v>
      </c>
      <c r="R20" s="37">
        <f t="shared" si="4"/>
        <v>0.29940900353167327</v>
      </c>
      <c r="S20" s="37">
        <f t="shared" si="5"/>
        <v>6.9162084432324494E-2</v>
      </c>
      <c r="T20" s="38"/>
    </row>
    <row r="21" spans="1:20">
      <c r="A21" s="35">
        <v>2006</v>
      </c>
      <c r="B21" s="14">
        <v>3253.636</v>
      </c>
      <c r="C21" s="14">
        <f t="shared" si="6"/>
        <v>0</v>
      </c>
      <c r="D21" s="14">
        <f t="shared" si="7"/>
        <v>3051.31</v>
      </c>
      <c r="E21" s="14">
        <v>67.984999999999999</v>
      </c>
      <c r="F21" s="14">
        <v>1135.529</v>
      </c>
      <c r="G21" s="14">
        <v>944.18</v>
      </c>
      <c r="H21" s="14">
        <v>903.61599999999999</v>
      </c>
      <c r="I21" s="14">
        <v>202.32599999999999</v>
      </c>
      <c r="K21" s="37">
        <f t="shared" si="0"/>
        <v>1</v>
      </c>
      <c r="L21" s="37">
        <f t="shared" si="0"/>
        <v>0</v>
      </c>
      <c r="M21" s="37">
        <f t="shared" ref="M21:N27" si="9">IFERROR(D21/$B21,"")</f>
        <v>0.93781541635265897</v>
      </c>
      <c r="N21" s="37">
        <f t="shared" si="9"/>
        <v>2.0895084760557112E-2</v>
      </c>
      <c r="O21" s="38">
        <f t="shared" si="8"/>
        <v>0.63919534944904721</v>
      </c>
      <c r="P21" s="37">
        <f t="shared" si="2"/>
        <v>0.34900308454910139</v>
      </c>
      <c r="Q21" s="37">
        <f t="shared" si="3"/>
        <v>0.29019226489994576</v>
      </c>
      <c r="R21" s="37">
        <f t="shared" si="4"/>
        <v>0.27772498214305474</v>
      </c>
      <c r="S21" s="37">
        <f t="shared" si="5"/>
        <v>6.2184583647341002E-2</v>
      </c>
      <c r="T21" s="38"/>
    </row>
    <row r="22" spans="1:20">
      <c r="A22" s="35">
        <v>2007</v>
      </c>
      <c r="B22" s="14">
        <v>3385.0520000000001</v>
      </c>
      <c r="C22" s="14">
        <f t="shared" si="6"/>
        <v>0</v>
      </c>
      <c r="D22" s="14">
        <f t="shared" si="7"/>
        <v>3248.6350000000002</v>
      </c>
      <c r="E22" s="14">
        <v>198.29400000000001</v>
      </c>
      <c r="F22" s="14">
        <v>1317.7239999999999</v>
      </c>
      <c r="G22" s="14">
        <v>791.79700000000003</v>
      </c>
      <c r="H22" s="14">
        <v>940.82</v>
      </c>
      <c r="I22" s="14">
        <v>136.417</v>
      </c>
      <c r="K22" s="37">
        <f t="shared" si="0"/>
        <v>1</v>
      </c>
      <c r="L22" s="37">
        <f t="shared" si="0"/>
        <v>0</v>
      </c>
      <c r="M22" s="37">
        <f t="shared" si="9"/>
        <v>0.95970017595002977</v>
      </c>
      <c r="N22" s="37">
        <f t="shared" si="9"/>
        <v>5.8579306905772795E-2</v>
      </c>
      <c r="O22" s="38">
        <f t="shared" si="8"/>
        <v>0.62318717703598048</v>
      </c>
      <c r="P22" s="37">
        <f t="shared" si="2"/>
        <v>0.38927732867914583</v>
      </c>
      <c r="Q22" s="37">
        <f t="shared" si="3"/>
        <v>0.2339098483568347</v>
      </c>
      <c r="R22" s="37">
        <f t="shared" si="4"/>
        <v>0.27793369200827639</v>
      </c>
      <c r="S22" s="37">
        <f t="shared" si="5"/>
        <v>4.0299824049970283E-2</v>
      </c>
      <c r="T22" s="38"/>
    </row>
    <row r="23" spans="1:20">
      <c r="A23" s="35">
        <v>2008</v>
      </c>
      <c r="B23" s="14">
        <v>3632.4929999999999</v>
      </c>
      <c r="C23" s="14">
        <f t="shared" si="6"/>
        <v>0</v>
      </c>
      <c r="D23" s="14">
        <f t="shared" si="7"/>
        <v>3356.201</v>
      </c>
      <c r="E23" s="14">
        <v>241.75</v>
      </c>
      <c r="F23" s="14">
        <v>1321.463</v>
      </c>
      <c r="G23" s="14">
        <v>736.31200000000001</v>
      </c>
      <c r="H23" s="14">
        <v>1056.6759999999999</v>
      </c>
      <c r="I23" s="14">
        <v>276.29199999999997</v>
      </c>
      <c r="K23" s="37">
        <f t="shared" si="0"/>
        <v>1</v>
      </c>
      <c r="L23" s="37">
        <f t="shared" si="0"/>
        <v>0</v>
      </c>
      <c r="M23" s="37">
        <f t="shared" si="9"/>
        <v>0.92393873849171904</v>
      </c>
      <c r="N23" s="37">
        <f t="shared" si="9"/>
        <v>6.6552089708087528E-2</v>
      </c>
      <c r="O23" s="38">
        <f t="shared" si="8"/>
        <v>0.56649111230221227</v>
      </c>
      <c r="P23" s="37">
        <f t="shared" si="2"/>
        <v>0.36378955169356142</v>
      </c>
      <c r="Q23" s="37">
        <f t="shared" si="3"/>
        <v>0.20270156060865088</v>
      </c>
      <c r="R23" s="37">
        <f t="shared" si="4"/>
        <v>0.29089553648141925</v>
      </c>
      <c r="S23" s="37">
        <f t="shared" si="5"/>
        <v>7.606126150828095E-2</v>
      </c>
      <c r="T23" s="38"/>
    </row>
    <row r="24" spans="1:20">
      <c r="A24" s="35">
        <v>2009</v>
      </c>
      <c r="B24" s="14">
        <v>3962.5509999999999</v>
      </c>
      <c r="C24" s="14">
        <f t="shared" si="6"/>
        <v>1.0000000002037268E-3</v>
      </c>
      <c r="D24" s="14">
        <f t="shared" si="7"/>
        <v>3738.4759999999997</v>
      </c>
      <c r="E24" s="14">
        <v>189.71799999999999</v>
      </c>
      <c r="F24" s="14">
        <v>1620.646</v>
      </c>
      <c r="G24" s="14">
        <v>813.01</v>
      </c>
      <c r="H24" s="14">
        <v>1115.1020000000001</v>
      </c>
      <c r="I24" s="14">
        <v>224.07400000000001</v>
      </c>
      <c r="K24" s="37">
        <f t="shared" si="0"/>
        <v>1</v>
      </c>
      <c r="L24" s="37">
        <f t="shared" si="0"/>
        <v>2.523626825758777E-7</v>
      </c>
      <c r="M24" s="37">
        <f t="shared" si="9"/>
        <v>0.94345183191333049</v>
      </c>
      <c r="N24" s="37">
        <f t="shared" si="9"/>
        <v>4.7877743403176388E-2</v>
      </c>
      <c r="O24" s="38">
        <f t="shared" si="8"/>
        <v>0.61416395650175859</v>
      </c>
      <c r="P24" s="37">
        <f t="shared" si="2"/>
        <v>0.40899057198254357</v>
      </c>
      <c r="Q24" s="37">
        <f t="shared" si="3"/>
        <v>0.20517338451921502</v>
      </c>
      <c r="R24" s="37">
        <f t="shared" si="4"/>
        <v>0.28141013200839565</v>
      </c>
      <c r="S24" s="37">
        <f t="shared" si="5"/>
        <v>5.6547915723986902E-2</v>
      </c>
      <c r="T24" s="38"/>
    </row>
    <row r="25" spans="1:20">
      <c r="A25" s="35">
        <v>2010</v>
      </c>
      <c r="B25" s="14">
        <v>4257.6980000000003</v>
      </c>
      <c r="C25" s="14">
        <f t="shared" si="6"/>
        <v>9.0949470177292824E-13</v>
      </c>
      <c r="D25" s="14">
        <f t="shared" si="7"/>
        <v>4075.2579999999998</v>
      </c>
      <c r="E25" s="14">
        <v>250.363</v>
      </c>
      <c r="F25" s="14">
        <v>1771.9010000000001</v>
      </c>
      <c r="G25" s="14">
        <v>832.98400000000004</v>
      </c>
      <c r="H25" s="14">
        <v>1220.01</v>
      </c>
      <c r="I25" s="14">
        <v>182.44</v>
      </c>
      <c r="K25" s="37">
        <f t="shared" si="0"/>
        <v>1</v>
      </c>
      <c r="L25" s="37">
        <f t="shared" si="0"/>
        <v>2.1361183949000803E-16</v>
      </c>
      <c r="M25" s="37">
        <f t="shared" si="9"/>
        <v>0.95715055412572703</v>
      </c>
      <c r="N25" s="37">
        <f t="shared" si="9"/>
        <v>5.8802432676061098E-2</v>
      </c>
      <c r="O25" s="38">
        <f t="shared" si="8"/>
        <v>0.61180595711579355</v>
      </c>
      <c r="P25" s="37">
        <f t="shared" si="2"/>
        <v>0.41616408679056144</v>
      </c>
      <c r="Q25" s="37">
        <f t="shared" si="3"/>
        <v>0.19564187032523209</v>
      </c>
      <c r="R25" s="37">
        <f t="shared" si="4"/>
        <v>0.28654216433387242</v>
      </c>
      <c r="S25" s="37">
        <f t="shared" si="5"/>
        <v>4.2849445874272904E-2</v>
      </c>
      <c r="T25" s="38"/>
    </row>
    <row r="26" spans="1:20">
      <c r="A26" s="35">
        <v>2011</v>
      </c>
      <c r="B26" s="14">
        <v>4607.2579999999998</v>
      </c>
      <c r="C26" s="14">
        <f t="shared" si="6"/>
        <v>-1.0000000002037268E-3</v>
      </c>
      <c r="D26" s="14">
        <f t="shared" si="7"/>
        <v>4401.7790000000005</v>
      </c>
      <c r="E26" s="14">
        <v>329.45499999999998</v>
      </c>
      <c r="F26" s="14">
        <v>1910.104</v>
      </c>
      <c r="G26" s="14">
        <v>763.4</v>
      </c>
      <c r="H26" s="14">
        <v>1398.82</v>
      </c>
      <c r="I26" s="14">
        <v>205.48</v>
      </c>
      <c r="K26" s="37">
        <f t="shared" si="0"/>
        <v>1</v>
      </c>
      <c r="L26" s="37">
        <f t="shared" si="0"/>
        <v>-2.170488390716836E-7</v>
      </c>
      <c r="M26" s="37">
        <f t="shared" si="9"/>
        <v>0.95540102160547569</v>
      </c>
      <c r="N26" s="37">
        <f t="shared" si="9"/>
        <v>7.1507825261793459E-2</v>
      </c>
      <c r="O26" s="38">
        <f t="shared" si="8"/>
        <v>0.58028093933528369</v>
      </c>
      <c r="P26" s="37">
        <f t="shared" si="2"/>
        <v>0.4145858556217169</v>
      </c>
      <c r="Q26" s="37">
        <f t="shared" si="3"/>
        <v>0.16569508371356673</v>
      </c>
      <c r="R26" s="37">
        <f t="shared" si="4"/>
        <v>0.3036122570083985</v>
      </c>
      <c r="S26" s="37">
        <f t="shared" si="5"/>
        <v>4.4599195443363493E-2</v>
      </c>
      <c r="T26" s="38"/>
    </row>
    <row r="27" spans="1:20">
      <c r="A27" s="35">
        <v>2012</v>
      </c>
      <c r="B27" s="14">
        <v>4871.2910000000002</v>
      </c>
      <c r="C27" s="14">
        <f t="shared" si="6"/>
        <v>1.0000000002037268E-3</v>
      </c>
      <c r="D27" s="14">
        <f t="shared" si="7"/>
        <v>4570.7190000000001</v>
      </c>
      <c r="E27" s="14">
        <v>276.93299999999999</v>
      </c>
      <c r="F27" s="14">
        <v>1886.1880000000001</v>
      </c>
      <c r="G27" s="14">
        <v>848.226</v>
      </c>
      <c r="H27" s="14">
        <v>1559.3720000000001</v>
      </c>
      <c r="I27" s="14">
        <v>300.57100000000003</v>
      </c>
      <c r="K27" s="37">
        <f t="shared" si="0"/>
        <v>1</v>
      </c>
      <c r="L27" s="37">
        <f t="shared" si="0"/>
        <v>2.0528438974467482E-7</v>
      </c>
      <c r="M27" s="37">
        <f t="shared" si="9"/>
        <v>0.93829726041823402</v>
      </c>
      <c r="N27" s="37">
        <f t="shared" si="9"/>
        <v>5.6850021893580155E-2</v>
      </c>
      <c r="O27" s="38">
        <f t="shared" si="8"/>
        <v>0.56133250918493682</v>
      </c>
      <c r="P27" s="37">
        <f t="shared" si="2"/>
        <v>0.38720495244484471</v>
      </c>
      <c r="Q27" s="37">
        <f t="shared" si="3"/>
        <v>0.17412755674009209</v>
      </c>
      <c r="R27" s="37">
        <f t="shared" si="4"/>
        <v>0.32011472933971713</v>
      </c>
      <c r="S27" s="37">
        <f t="shared" si="5"/>
        <v>6.1702534297376203E-2</v>
      </c>
      <c r="T27" s="38"/>
    </row>
  </sheetData>
  <mergeCells count="13">
    <mergeCell ref="L1:S1"/>
    <mergeCell ref="C2:C3"/>
    <mergeCell ref="L2:L4"/>
    <mergeCell ref="M2:M4"/>
    <mergeCell ref="S2:S4"/>
    <mergeCell ref="N3:N4"/>
    <mergeCell ref="O3:O4"/>
    <mergeCell ref="R3:R4"/>
    <mergeCell ref="B1:B3"/>
    <mergeCell ref="D1:I1"/>
    <mergeCell ref="D2:D3"/>
    <mergeCell ref="I2:I3"/>
    <mergeCell ref="K1:K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M26"/>
  <sheetViews>
    <sheetView workbookViewId="0">
      <selection activeCell="B17" sqref="B17:B20"/>
    </sheetView>
  </sheetViews>
  <sheetFormatPr defaultRowHeight="15"/>
  <cols>
    <col min="1" max="1" width="14.7109375" style="216" customWidth="1"/>
    <col min="2" max="13" width="18" style="216" customWidth="1"/>
    <col min="14" max="16384" width="9.140625" style="216"/>
  </cols>
  <sheetData>
    <row r="1" spans="1:13">
      <c r="A1" s="220" t="s">
        <v>840</v>
      </c>
      <c r="B1" s="221" t="s">
        <v>841</v>
      </c>
      <c r="C1" s="221" t="s">
        <v>842</v>
      </c>
      <c r="D1" s="221" t="s">
        <v>843</v>
      </c>
      <c r="E1" s="221" t="s">
        <v>844</v>
      </c>
      <c r="F1" s="221" t="s">
        <v>845</v>
      </c>
      <c r="G1" s="221" t="s">
        <v>846</v>
      </c>
      <c r="H1" s="221" t="s">
        <v>847</v>
      </c>
      <c r="I1" s="221" t="s">
        <v>848</v>
      </c>
      <c r="J1" s="221" t="s">
        <v>849</v>
      </c>
      <c r="K1" s="221" t="s">
        <v>850</v>
      </c>
      <c r="L1" s="221" t="s">
        <v>851</v>
      </c>
      <c r="M1" s="221" t="s">
        <v>852</v>
      </c>
    </row>
    <row r="2" spans="1:13">
      <c r="A2" s="223">
        <v>1999</v>
      </c>
      <c r="B2" s="222"/>
      <c r="C2" s="222"/>
      <c r="D2" s="222"/>
      <c r="E2" s="222">
        <v>0.62170000000000003</v>
      </c>
      <c r="F2" s="222"/>
      <c r="G2" s="222">
        <v>121.32</v>
      </c>
      <c r="H2" s="222"/>
      <c r="I2" s="222"/>
      <c r="J2" s="222"/>
      <c r="K2" s="222"/>
      <c r="L2" s="222"/>
      <c r="M2" s="222">
        <v>1.0658000000000001</v>
      </c>
    </row>
    <row r="3" spans="1:13">
      <c r="A3" s="223">
        <v>2000</v>
      </c>
      <c r="B3" s="222">
        <f>2.02887*M3</f>
        <v>1.8738643319999999</v>
      </c>
      <c r="C3" s="222">
        <v>35.598999999999997</v>
      </c>
      <c r="D3" s="222">
        <v>7.4538000000000002</v>
      </c>
      <c r="E3" s="222">
        <v>0.60948000000000002</v>
      </c>
      <c r="F3" s="222">
        <v>260.04000000000002</v>
      </c>
      <c r="G3" s="222">
        <v>99.47</v>
      </c>
      <c r="H3" s="222">
        <v>3.6951999999999998</v>
      </c>
      <c r="I3" s="222">
        <v>0.55920000000000003</v>
      </c>
      <c r="J3" s="222">
        <v>4.0082000000000004</v>
      </c>
      <c r="K3" s="222">
        <v>1.99217961</v>
      </c>
      <c r="L3" s="222">
        <v>8.4451999999999998</v>
      </c>
      <c r="M3" s="222">
        <v>0.92359999999999998</v>
      </c>
    </row>
    <row r="4" spans="1:13">
      <c r="A4" s="223">
        <v>2001</v>
      </c>
      <c r="B4" s="222">
        <v>1.9481999999999999</v>
      </c>
      <c r="C4" s="222">
        <v>34.067999999999998</v>
      </c>
      <c r="D4" s="222">
        <v>7.4520999999999997</v>
      </c>
      <c r="E4" s="222">
        <v>0.62187000000000003</v>
      </c>
      <c r="F4" s="222">
        <v>256.58999999999997</v>
      </c>
      <c r="G4" s="222">
        <v>108.68</v>
      </c>
      <c r="H4" s="222">
        <v>3.5823</v>
      </c>
      <c r="I4" s="222">
        <v>0.56010000000000004</v>
      </c>
      <c r="J4" s="222">
        <v>3.6720999999999999</v>
      </c>
      <c r="K4" s="222">
        <v>2.6003976400000002</v>
      </c>
      <c r="L4" s="222">
        <v>9.2551000000000005</v>
      </c>
      <c r="M4" s="222">
        <v>0.89559999999999995</v>
      </c>
    </row>
    <row r="5" spans="1:13">
      <c r="A5" s="223">
        <v>2002</v>
      </c>
      <c r="B5" s="222">
        <v>1.9492</v>
      </c>
      <c r="C5" s="222">
        <v>30.803999999999998</v>
      </c>
      <c r="D5" s="222">
        <v>7.4305000000000003</v>
      </c>
      <c r="E5" s="222">
        <v>0.62883</v>
      </c>
      <c r="F5" s="222">
        <v>242.96</v>
      </c>
      <c r="G5" s="222">
        <v>118.06</v>
      </c>
      <c r="H5" s="222">
        <v>3.4594</v>
      </c>
      <c r="I5" s="222">
        <v>0.58099999999999996</v>
      </c>
      <c r="J5" s="222">
        <v>3.8574000000000002</v>
      </c>
      <c r="K5" s="222">
        <v>3.1269658800000002</v>
      </c>
      <c r="L5" s="222">
        <v>9.1610999999999994</v>
      </c>
      <c r="M5" s="222">
        <v>0.9456</v>
      </c>
    </row>
    <row r="6" spans="1:13">
      <c r="A6" s="223">
        <v>2003</v>
      </c>
      <c r="B6" s="222">
        <v>1.9490000000000001</v>
      </c>
      <c r="C6" s="222">
        <v>31.846</v>
      </c>
      <c r="D6" s="222">
        <v>7.4306999999999999</v>
      </c>
      <c r="E6" s="222">
        <v>0.69198999999999999</v>
      </c>
      <c r="F6" s="222">
        <v>253.62</v>
      </c>
      <c r="G6" s="222">
        <v>130.97</v>
      </c>
      <c r="H6" s="222">
        <v>3.4527000000000001</v>
      </c>
      <c r="I6" s="222">
        <v>0.64070000000000005</v>
      </c>
      <c r="J6" s="222">
        <v>4.3996000000000004</v>
      </c>
      <c r="K6" s="222">
        <v>3.75505529</v>
      </c>
      <c r="L6" s="222">
        <v>9.1242000000000001</v>
      </c>
      <c r="M6" s="222">
        <v>1.1312</v>
      </c>
    </row>
    <row r="7" spans="1:13">
      <c r="A7" s="223">
        <v>2004</v>
      </c>
      <c r="B7" s="222">
        <v>1.9533</v>
      </c>
      <c r="C7" s="222">
        <v>31.890999999999998</v>
      </c>
      <c r="D7" s="222">
        <v>7.4398999999999997</v>
      </c>
      <c r="E7" s="222">
        <v>0.67866000000000004</v>
      </c>
      <c r="F7" s="222">
        <v>251.66</v>
      </c>
      <c r="G7" s="222">
        <v>134.44</v>
      </c>
      <c r="H7" s="222">
        <v>3.4529000000000001</v>
      </c>
      <c r="I7" s="222">
        <v>0.66520000000000001</v>
      </c>
      <c r="J7" s="222">
        <v>4.5267999999999997</v>
      </c>
      <c r="K7" s="222">
        <v>4.05096641</v>
      </c>
      <c r="L7" s="222">
        <v>9.1242999999999999</v>
      </c>
      <c r="M7" s="222">
        <v>1.2439</v>
      </c>
    </row>
    <row r="8" spans="1:13">
      <c r="A8" s="223">
        <v>2005</v>
      </c>
      <c r="B8" s="222">
        <v>1.9558</v>
      </c>
      <c r="C8" s="222">
        <v>29.782</v>
      </c>
      <c r="D8" s="222">
        <v>7.4518000000000004</v>
      </c>
      <c r="E8" s="222">
        <v>0.68379999999999996</v>
      </c>
      <c r="F8" s="222">
        <v>248.05</v>
      </c>
      <c r="G8" s="222">
        <v>136.85</v>
      </c>
      <c r="H8" s="222">
        <v>3.4527999999999999</v>
      </c>
      <c r="I8" s="222">
        <v>0.69620000000000004</v>
      </c>
      <c r="J8" s="222">
        <v>4.0229999999999997</v>
      </c>
      <c r="K8" s="222">
        <v>3.6208999999999998</v>
      </c>
      <c r="L8" s="222">
        <v>9.2821999999999996</v>
      </c>
      <c r="M8" s="222">
        <v>1.2441</v>
      </c>
    </row>
    <row r="9" spans="1:13">
      <c r="A9" s="223">
        <v>2006</v>
      </c>
      <c r="B9" s="222">
        <v>1.9558</v>
      </c>
      <c r="C9" s="222">
        <v>28.341999999999999</v>
      </c>
      <c r="D9" s="222">
        <v>7.4591000000000003</v>
      </c>
      <c r="E9" s="222">
        <v>0.68172999999999995</v>
      </c>
      <c r="F9" s="222">
        <v>264.26</v>
      </c>
      <c r="G9" s="222">
        <v>146.02000000000001</v>
      </c>
      <c r="H9" s="222">
        <v>3.4527999999999999</v>
      </c>
      <c r="I9" s="222">
        <v>0.69620000000000004</v>
      </c>
      <c r="J9" s="222">
        <v>3.8959000000000001</v>
      </c>
      <c r="K9" s="222">
        <v>3.5257999999999998</v>
      </c>
      <c r="L9" s="222">
        <v>9.2544000000000004</v>
      </c>
      <c r="M9" s="222">
        <v>1.2556</v>
      </c>
    </row>
    <row r="10" spans="1:13">
      <c r="A10" s="223">
        <v>2007</v>
      </c>
      <c r="B10" s="222">
        <v>1.9558</v>
      </c>
      <c r="C10" s="222">
        <v>27.765999999999998</v>
      </c>
      <c r="D10" s="222">
        <v>7.4505999999999997</v>
      </c>
      <c r="E10" s="222">
        <v>0.68433999999999995</v>
      </c>
      <c r="F10" s="222">
        <v>251.35</v>
      </c>
      <c r="G10" s="222">
        <v>161.25</v>
      </c>
      <c r="H10" s="222">
        <v>3.4527999999999999</v>
      </c>
      <c r="I10" s="222">
        <v>0.70009999999999994</v>
      </c>
      <c r="J10" s="222">
        <v>3.7837000000000001</v>
      </c>
      <c r="K10" s="222">
        <v>3.3353000000000002</v>
      </c>
      <c r="L10" s="222">
        <v>9.2500999999999998</v>
      </c>
      <c r="M10" s="222">
        <v>1.3705000000000001</v>
      </c>
    </row>
    <row r="11" spans="1:13">
      <c r="A11" s="223">
        <v>2008</v>
      </c>
      <c r="B11" s="222">
        <v>1.9558</v>
      </c>
      <c r="C11" s="222">
        <v>24.946000000000002</v>
      </c>
      <c r="D11" s="222">
        <v>7.4560000000000004</v>
      </c>
      <c r="E11" s="222">
        <v>0.79627999999999999</v>
      </c>
      <c r="F11" s="222">
        <v>251.51</v>
      </c>
      <c r="G11" s="222">
        <v>152.44999999999999</v>
      </c>
      <c r="H11" s="222">
        <v>3.4527999999999999</v>
      </c>
      <c r="I11" s="222">
        <v>0.70269999999999999</v>
      </c>
      <c r="J11" s="222">
        <v>3.5121000000000002</v>
      </c>
      <c r="K11" s="222">
        <v>3.6825999999999999</v>
      </c>
      <c r="L11" s="222">
        <v>9.6151999999999997</v>
      </c>
      <c r="M11" s="222">
        <v>1.4708000000000001</v>
      </c>
    </row>
    <row r="12" spans="1:13">
      <c r="A12" s="223">
        <v>2009</v>
      </c>
      <c r="B12" s="222">
        <v>1.9558</v>
      </c>
      <c r="C12" s="222">
        <v>26.434999999999999</v>
      </c>
      <c r="D12" s="222">
        <v>7.4462000000000002</v>
      </c>
      <c r="E12" s="222">
        <v>0.89093999999999995</v>
      </c>
      <c r="F12" s="222">
        <v>280.33</v>
      </c>
      <c r="G12" s="222">
        <v>130.34</v>
      </c>
      <c r="H12" s="222">
        <v>3.4527999999999999</v>
      </c>
      <c r="I12" s="222">
        <v>0.70569999999999999</v>
      </c>
      <c r="J12" s="222">
        <v>4.3276000000000003</v>
      </c>
      <c r="K12" s="222">
        <v>4.2398999999999996</v>
      </c>
      <c r="L12" s="222">
        <v>10.6191</v>
      </c>
      <c r="M12" s="222">
        <v>1.3948</v>
      </c>
    </row>
    <row r="13" spans="1:13">
      <c r="A13" s="223">
        <v>2010</v>
      </c>
      <c r="B13" s="222">
        <v>1.9558</v>
      </c>
      <c r="C13" s="222">
        <v>25.283999999999999</v>
      </c>
      <c r="D13" s="222">
        <v>7.4473000000000003</v>
      </c>
      <c r="E13" s="222">
        <v>0.85784000000000005</v>
      </c>
      <c r="F13" s="222">
        <v>275.48</v>
      </c>
      <c r="G13" s="222">
        <v>116.24</v>
      </c>
      <c r="H13" s="222">
        <v>3.4527999999999999</v>
      </c>
      <c r="I13" s="222">
        <v>0.7087</v>
      </c>
      <c r="J13" s="222">
        <v>3.9946999999999999</v>
      </c>
      <c r="K13" s="222">
        <v>4.2122000000000002</v>
      </c>
      <c r="L13" s="222">
        <v>9.5373000000000001</v>
      </c>
      <c r="M13" s="222">
        <v>1.3257000000000001</v>
      </c>
    </row>
    <row r="14" spans="1:13">
      <c r="A14" s="223">
        <v>2011</v>
      </c>
      <c r="B14" s="222">
        <v>1.9558</v>
      </c>
      <c r="C14" s="222">
        <v>24.59</v>
      </c>
      <c r="D14" s="222">
        <v>7.4505999999999997</v>
      </c>
      <c r="E14" s="222">
        <v>0.86787999999999998</v>
      </c>
      <c r="F14" s="222">
        <v>279.37</v>
      </c>
      <c r="G14" s="222">
        <v>110.96</v>
      </c>
      <c r="H14" s="222">
        <v>3.4527999999999999</v>
      </c>
      <c r="I14" s="222">
        <v>0.70630000000000004</v>
      </c>
      <c r="J14" s="222">
        <v>4.1205999999999996</v>
      </c>
      <c r="K14" s="222">
        <v>4.2390999999999996</v>
      </c>
      <c r="L14" s="222">
        <v>9.0297999999999998</v>
      </c>
      <c r="M14" s="222">
        <v>1.3919999999999999</v>
      </c>
    </row>
    <row r="15" spans="1:13">
      <c r="A15" s="223">
        <v>2012</v>
      </c>
      <c r="B15" s="222">
        <v>1.9558</v>
      </c>
      <c r="C15" s="222">
        <v>25.149000000000001</v>
      </c>
      <c r="D15" s="222">
        <v>7.4436999999999998</v>
      </c>
      <c r="E15" s="222">
        <v>0.81086999999999998</v>
      </c>
      <c r="F15" s="222">
        <v>289.25</v>
      </c>
      <c r="G15" s="222">
        <v>102.49</v>
      </c>
      <c r="H15" s="222">
        <v>3.4527999999999999</v>
      </c>
      <c r="I15" s="222">
        <v>0.69730000000000003</v>
      </c>
      <c r="J15" s="222">
        <v>4.1847000000000003</v>
      </c>
      <c r="K15" s="222">
        <v>4.4592999999999998</v>
      </c>
      <c r="L15" s="222">
        <v>8.7041000000000004</v>
      </c>
      <c r="M15" s="222">
        <v>1.2847999999999999</v>
      </c>
    </row>
    <row r="16" spans="1:13">
      <c r="A16" s="223">
        <v>2013</v>
      </c>
      <c r="B16" s="222"/>
      <c r="C16" s="222"/>
      <c r="D16" s="222"/>
      <c r="E16" s="222"/>
      <c r="F16" s="222"/>
      <c r="G16" s="222">
        <v>129.66</v>
      </c>
      <c r="H16" s="222"/>
      <c r="I16" s="222"/>
      <c r="J16" s="222"/>
      <c r="K16" s="222"/>
      <c r="L16" s="222"/>
      <c r="M16" s="222"/>
    </row>
    <row r="17" spans="1:13">
      <c r="A17" s="226" t="s">
        <v>837</v>
      </c>
      <c r="B17" s="227" t="s">
        <v>830</v>
      </c>
      <c r="C17" s="228"/>
      <c r="D17" s="217"/>
      <c r="E17" s="217"/>
      <c r="F17" s="217"/>
      <c r="G17" s="217"/>
      <c r="H17" s="217"/>
      <c r="I17" s="217"/>
      <c r="J17" s="217"/>
      <c r="K17" s="217"/>
      <c r="L17" s="217"/>
      <c r="M17" s="217"/>
    </row>
    <row r="18" spans="1:13">
      <c r="A18" s="226" t="s">
        <v>861</v>
      </c>
      <c r="B18" s="229" t="s">
        <v>862</v>
      </c>
      <c r="C18" s="228"/>
      <c r="D18" s="217"/>
      <c r="E18" s="217"/>
      <c r="F18" s="217"/>
      <c r="G18" s="217"/>
      <c r="H18" s="217"/>
      <c r="I18" s="217"/>
      <c r="J18" s="217"/>
      <c r="K18" s="217"/>
      <c r="L18" s="217"/>
      <c r="M18" s="217"/>
    </row>
    <row r="19" spans="1:13">
      <c r="A19" s="226" t="s">
        <v>863</v>
      </c>
      <c r="B19" s="229" t="s">
        <v>864</v>
      </c>
      <c r="C19" s="226"/>
      <c r="K19" s="218"/>
    </row>
    <row r="20" spans="1:13">
      <c r="A20" s="226" t="s">
        <v>853</v>
      </c>
      <c r="B20" s="229"/>
      <c r="C20" s="226"/>
      <c r="K20" s="218"/>
    </row>
    <row r="21" spans="1:13">
      <c r="K21" s="218"/>
    </row>
    <row r="22" spans="1:13">
      <c r="K22" s="218"/>
    </row>
    <row r="23" spans="1:13">
      <c r="K23" s="218"/>
    </row>
    <row r="24" spans="1:13">
      <c r="K24" s="218"/>
    </row>
    <row r="25" spans="1:13">
      <c r="K25" s="218"/>
    </row>
    <row r="26" spans="1:13">
      <c r="K26" s="218"/>
    </row>
  </sheetData>
  <sortState ref="A2:AS15">
    <sortCondition ref="A2"/>
  </sortState>
  <hyperlinks>
    <hyperlink ref="B17" r:id="rId1"/>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36"/>
  <sheetViews>
    <sheetView workbookViewId="0">
      <selection activeCell="B5" sqref="B5:I28"/>
    </sheetView>
  </sheetViews>
  <sheetFormatPr defaultRowHeight="12.75"/>
  <cols>
    <col min="1" max="1" width="35.140625"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9" width="18.140625" style="33" customWidth="1"/>
    <col min="10" max="11" width="9.140625" style="33"/>
    <col min="12" max="12" width="20.140625" style="33" bestFit="1" customWidth="1"/>
    <col min="13" max="14" width="9.140625" style="33"/>
    <col min="15" max="15" width="16.85546875" style="33" bestFit="1" customWidth="1"/>
    <col min="16" max="16" width="14.5703125" style="33" bestFit="1" customWidth="1"/>
    <col min="17" max="17" width="25.140625" style="33" bestFit="1" customWidth="1"/>
    <col min="18" max="16384" width="9.140625" style="33"/>
  </cols>
  <sheetData>
    <row r="1" spans="1:20">
      <c r="A1" s="34" t="s">
        <v>21</v>
      </c>
      <c r="B1" s="252" t="s">
        <v>1</v>
      </c>
      <c r="C1" s="90"/>
      <c r="D1" s="253" t="s">
        <v>8</v>
      </c>
      <c r="E1" s="253"/>
      <c r="F1" s="253"/>
      <c r="G1" s="253"/>
      <c r="H1" s="253"/>
      <c r="I1" s="253"/>
      <c r="K1" s="250" t="s">
        <v>1</v>
      </c>
      <c r="L1" s="249" t="s">
        <v>785</v>
      </c>
      <c r="M1" s="249"/>
      <c r="N1" s="249"/>
      <c r="O1" s="249"/>
      <c r="P1" s="249"/>
      <c r="Q1" s="249"/>
      <c r="R1" s="249"/>
      <c r="S1" s="249"/>
    </row>
    <row r="2" spans="1:20">
      <c r="B2" s="252"/>
      <c r="C2" s="252" t="s">
        <v>32</v>
      </c>
      <c r="D2" s="248" t="s">
        <v>2</v>
      </c>
      <c r="I2" s="248" t="s">
        <v>7</v>
      </c>
      <c r="K2" s="250"/>
      <c r="L2" s="251" t="s">
        <v>798</v>
      </c>
      <c r="M2" s="251" t="s">
        <v>799</v>
      </c>
      <c r="N2" s="110"/>
      <c r="O2" s="110"/>
      <c r="P2" s="110"/>
      <c r="Q2" s="110"/>
      <c r="R2" s="110"/>
      <c r="S2" s="251" t="s">
        <v>800</v>
      </c>
    </row>
    <row r="3" spans="1:20">
      <c r="B3" s="252"/>
      <c r="C3" s="252"/>
      <c r="D3" s="248"/>
      <c r="E3" s="58" t="s">
        <v>3</v>
      </c>
      <c r="F3" s="58" t="s">
        <v>4</v>
      </c>
      <c r="G3" s="58" t="s">
        <v>5</v>
      </c>
      <c r="H3" s="58" t="s">
        <v>6</v>
      </c>
      <c r="I3" s="248"/>
      <c r="K3" s="250"/>
      <c r="L3" s="251"/>
      <c r="M3" s="251"/>
      <c r="N3" s="235" t="s">
        <v>801</v>
      </c>
      <c r="O3" s="235" t="s">
        <v>802</v>
      </c>
      <c r="P3" s="91"/>
      <c r="Q3" s="91"/>
      <c r="R3" s="235" t="s">
        <v>803</v>
      </c>
      <c r="S3" s="251"/>
    </row>
    <row r="4" spans="1:20" ht="25.5">
      <c r="B4" s="90"/>
      <c r="C4" s="90"/>
      <c r="D4" s="91"/>
      <c r="E4" s="58"/>
      <c r="F4" s="58"/>
      <c r="G4" s="58"/>
      <c r="H4" s="58"/>
      <c r="I4" s="91"/>
      <c r="K4" s="250"/>
      <c r="L4" s="251"/>
      <c r="M4" s="251"/>
      <c r="N4" s="235"/>
      <c r="O4" s="235"/>
      <c r="P4" s="111" t="s">
        <v>804</v>
      </c>
      <c r="Q4" s="111" t="s">
        <v>805</v>
      </c>
      <c r="R4" s="235"/>
      <c r="S4" s="251"/>
    </row>
    <row r="5" spans="1:20">
      <c r="A5" s="35">
        <v>1990</v>
      </c>
      <c r="B5" s="14">
        <v>210281</v>
      </c>
      <c r="C5" s="14">
        <f>IFERROR(B5-SUM(D5,I5),"")</f>
        <v>22936</v>
      </c>
      <c r="D5" s="14">
        <v>159305</v>
      </c>
      <c r="E5" s="14">
        <f>D5-SUM(F5:H5)</f>
        <v>2888</v>
      </c>
      <c r="F5" s="14">
        <v>59268</v>
      </c>
      <c r="G5" s="14">
        <v>84531</v>
      </c>
      <c r="H5" s="14">
        <v>12618</v>
      </c>
      <c r="I5" s="14">
        <v>28040</v>
      </c>
      <c r="K5" s="37">
        <f t="shared" ref="K5:L27" si="0">IFERROR(B5/$B5,"")</f>
        <v>1</v>
      </c>
      <c r="L5" s="37">
        <f t="shared" si="0"/>
        <v>0.10907309742677655</v>
      </c>
      <c r="M5" s="37">
        <f t="shared" ref="M5:N20" si="1">IFERROR(D5/$B5,"")</f>
        <v>0.75758152186835714</v>
      </c>
      <c r="N5" s="37">
        <f t="shared" si="1"/>
        <v>1.3734003547633881E-2</v>
      </c>
      <c r="O5" s="38">
        <f t="shared" ref="O5:O9" si="2">SUM(P5:Q5)</f>
        <v>0.68384209700353338</v>
      </c>
      <c r="P5" s="37">
        <f t="shared" ref="P5:P27" si="3">IFERROR(F5/$B5,"")</f>
        <v>0.28185142737574959</v>
      </c>
      <c r="Q5" s="37">
        <f t="shared" ref="Q5:Q27" si="4">IFERROR(G5/$B5,"")</f>
        <v>0.40199066962778379</v>
      </c>
      <c r="R5" s="37">
        <f t="shared" ref="R5:R27" si="5">IFERROR(H5/$B5,"")</f>
        <v>6.0005421317189854E-2</v>
      </c>
      <c r="S5" s="37">
        <f t="shared" ref="S5:S27" si="6">IFERROR(I5/$B5,"")</f>
        <v>0.13334538070486635</v>
      </c>
      <c r="T5" s="38"/>
    </row>
    <row r="6" spans="1:20">
      <c r="A6" s="35">
        <v>1991</v>
      </c>
      <c r="B6" s="14">
        <v>220420</v>
      </c>
      <c r="C6" s="14">
        <f t="shared" ref="C6:C27" si="7">IFERROR(B6-SUM(D6,I6),"")</f>
        <v>23114</v>
      </c>
      <c r="D6" s="14">
        <v>164147</v>
      </c>
      <c r="E6" s="14">
        <f t="shared" ref="E6:E27" si="8">D6-SUM(F6:H6)</f>
        <v>3011</v>
      </c>
      <c r="F6" s="14">
        <v>57553</v>
      </c>
      <c r="G6" s="14">
        <v>90164</v>
      </c>
      <c r="H6" s="14">
        <v>13419</v>
      </c>
      <c r="I6" s="14">
        <v>33159</v>
      </c>
      <c r="K6" s="37">
        <f t="shared" si="0"/>
        <v>1</v>
      </c>
      <c r="L6" s="37">
        <f t="shared" si="0"/>
        <v>0.10486344251882769</v>
      </c>
      <c r="M6" s="37">
        <f t="shared" si="1"/>
        <v>0.74470102531530713</v>
      </c>
      <c r="N6" s="37">
        <f t="shared" si="1"/>
        <v>1.3660284910625171E-2</v>
      </c>
      <c r="O6" s="38">
        <f t="shared" si="2"/>
        <v>0.67016150984484169</v>
      </c>
      <c r="P6" s="37">
        <f t="shared" si="3"/>
        <v>0.26110607022956173</v>
      </c>
      <c r="Q6" s="37">
        <f t="shared" si="4"/>
        <v>0.4090554396152799</v>
      </c>
      <c r="R6" s="37">
        <f t="shared" si="5"/>
        <v>6.0879230559840306E-2</v>
      </c>
      <c r="S6" s="37">
        <f t="shared" si="6"/>
        <v>0.15043553216586517</v>
      </c>
      <c r="T6" s="38"/>
    </row>
    <row r="7" spans="1:20">
      <c r="A7" s="35">
        <v>1992</v>
      </c>
      <c r="B7" s="14">
        <v>230775</v>
      </c>
      <c r="C7" s="14">
        <f t="shared" si="7"/>
        <v>23115</v>
      </c>
      <c r="D7" s="14">
        <v>168247</v>
      </c>
      <c r="E7" s="14">
        <f t="shared" si="8"/>
        <v>2760</v>
      </c>
      <c r="F7" s="14">
        <v>56450</v>
      </c>
      <c r="G7" s="14">
        <v>93394</v>
      </c>
      <c r="H7" s="14">
        <v>15643</v>
      </c>
      <c r="I7" s="14">
        <v>39413</v>
      </c>
      <c r="K7" s="37">
        <f t="shared" si="0"/>
        <v>1</v>
      </c>
      <c r="L7" s="37">
        <f t="shared" si="0"/>
        <v>0.10016249593760156</v>
      </c>
      <c r="M7" s="37">
        <f t="shared" si="1"/>
        <v>0.72905210703065759</v>
      </c>
      <c r="N7" s="37">
        <f t="shared" si="1"/>
        <v>1.1959701007474814E-2</v>
      </c>
      <c r="O7" s="38">
        <f t="shared" si="2"/>
        <v>0.64930776730581741</v>
      </c>
      <c r="P7" s="37">
        <f t="shared" si="3"/>
        <v>0.2446105514028816</v>
      </c>
      <c r="Q7" s="37">
        <f t="shared" si="4"/>
        <v>0.40469721590293578</v>
      </c>
      <c r="R7" s="37">
        <f t="shared" si="5"/>
        <v>6.7784638717365397E-2</v>
      </c>
      <c r="S7" s="37">
        <f t="shared" si="6"/>
        <v>0.17078539703174087</v>
      </c>
      <c r="T7" s="38"/>
    </row>
    <row r="8" spans="1:20">
      <c r="A8" s="35">
        <v>1993</v>
      </c>
      <c r="B8" s="14">
        <v>235455</v>
      </c>
      <c r="C8" s="14">
        <f t="shared" si="7"/>
        <v>18848</v>
      </c>
      <c r="D8" s="14">
        <v>172109</v>
      </c>
      <c r="E8" s="14">
        <f t="shared" si="8"/>
        <v>1801</v>
      </c>
      <c r="F8" s="14">
        <v>59910</v>
      </c>
      <c r="G8" s="14">
        <v>92901</v>
      </c>
      <c r="H8" s="14">
        <v>17497</v>
      </c>
      <c r="I8" s="14">
        <v>44498</v>
      </c>
      <c r="K8" s="37">
        <f t="shared" si="0"/>
        <v>1</v>
      </c>
      <c r="L8" s="37">
        <f t="shared" si="0"/>
        <v>8.0049266314157694E-2</v>
      </c>
      <c r="M8" s="37">
        <f t="shared" si="1"/>
        <v>0.73096345373850624</v>
      </c>
      <c r="N8" s="37">
        <f t="shared" si="1"/>
        <v>7.6490199825869059E-3</v>
      </c>
      <c r="O8" s="38">
        <f t="shared" si="2"/>
        <v>0.6490029942027139</v>
      </c>
      <c r="P8" s="37">
        <f t="shared" si="3"/>
        <v>0.2544435242403007</v>
      </c>
      <c r="Q8" s="37">
        <f t="shared" si="4"/>
        <v>0.3945594699624132</v>
      </c>
      <c r="R8" s="37">
        <f t="shared" si="5"/>
        <v>7.4311439553205502E-2</v>
      </c>
      <c r="S8" s="37">
        <f t="shared" si="6"/>
        <v>0.188987279947336</v>
      </c>
      <c r="T8" s="38"/>
    </row>
    <row r="9" spans="1:20">
      <c r="A9" s="35">
        <v>1994</v>
      </c>
      <c r="B9" s="14">
        <v>230408</v>
      </c>
      <c r="C9" s="14">
        <f t="shared" si="7"/>
        <v>12142</v>
      </c>
      <c r="D9" s="14">
        <v>184124</v>
      </c>
      <c r="E9" s="14">
        <f t="shared" si="8"/>
        <v>1857</v>
      </c>
      <c r="F9" s="14">
        <v>62061</v>
      </c>
      <c r="G9" s="14">
        <v>104645</v>
      </c>
      <c r="H9" s="14">
        <v>15561</v>
      </c>
      <c r="I9" s="14">
        <v>34142</v>
      </c>
      <c r="K9" s="37">
        <f t="shared" si="0"/>
        <v>1</v>
      </c>
      <c r="L9" s="37">
        <f t="shared" si="0"/>
        <v>5.2697822992257212E-2</v>
      </c>
      <c r="M9" s="37">
        <f t="shared" si="1"/>
        <v>0.79912155827922637</v>
      </c>
      <c r="N9" s="37">
        <f t="shared" si="1"/>
        <v>8.0596159855560578E-3</v>
      </c>
      <c r="O9" s="38">
        <f t="shared" si="2"/>
        <v>0.72352522481858261</v>
      </c>
      <c r="P9" s="37">
        <f t="shared" si="3"/>
        <v>0.26935262664490817</v>
      </c>
      <c r="Q9" s="37">
        <f t="shared" si="4"/>
        <v>0.4541725981736745</v>
      </c>
      <c r="R9" s="37">
        <f t="shared" si="5"/>
        <v>6.7536717475087674E-2</v>
      </c>
      <c r="S9" s="37">
        <f t="shared" si="6"/>
        <v>0.14818061872851637</v>
      </c>
      <c r="T9" s="38"/>
    </row>
    <row r="10" spans="1:20">
      <c r="A10" s="35">
        <v>1995</v>
      </c>
      <c r="B10" s="14">
        <v>233294</v>
      </c>
      <c r="C10" s="14">
        <f t="shared" si="7"/>
        <v>1062</v>
      </c>
      <c r="D10" s="14">
        <v>189728</v>
      </c>
      <c r="E10" s="14">
        <f t="shared" si="8"/>
        <v>651</v>
      </c>
      <c r="F10" s="14">
        <v>63587</v>
      </c>
      <c r="G10" s="14">
        <v>109759</v>
      </c>
      <c r="H10" s="14">
        <v>15731</v>
      </c>
      <c r="I10" s="14">
        <v>42504</v>
      </c>
      <c r="K10" s="37">
        <f t="shared" si="0"/>
        <v>1</v>
      </c>
      <c r="L10" s="37">
        <f t="shared" si="0"/>
        <v>4.5521959416015842E-3</v>
      </c>
      <c r="M10" s="37">
        <f t="shared" si="1"/>
        <v>0.81325709190977913</v>
      </c>
      <c r="N10" s="37">
        <f t="shared" si="1"/>
        <v>2.7904703935806323E-3</v>
      </c>
      <c r="O10" s="38">
        <f t="shared" ref="O10:O27" si="9">SUM(P10:Q10)</f>
        <v>0.74303668332661799</v>
      </c>
      <c r="P10" s="37">
        <f t="shared" si="3"/>
        <v>0.27256166039418073</v>
      </c>
      <c r="Q10" s="37">
        <f t="shared" si="4"/>
        <v>0.4704750229324372</v>
      </c>
      <c r="R10" s="37">
        <f t="shared" si="5"/>
        <v>6.7429938189580527E-2</v>
      </c>
      <c r="S10" s="37">
        <f t="shared" si="6"/>
        <v>0.18219071214861934</v>
      </c>
      <c r="T10" s="38"/>
    </row>
    <row r="11" spans="1:20">
      <c r="A11" s="35">
        <v>1996</v>
      </c>
      <c r="B11" s="14">
        <v>238264</v>
      </c>
      <c r="C11" s="14">
        <f t="shared" si="7"/>
        <v>1312</v>
      </c>
      <c r="D11" s="14">
        <v>198642</v>
      </c>
      <c r="E11" s="14">
        <f t="shared" si="8"/>
        <v>728</v>
      </c>
      <c r="F11" s="14">
        <v>67286</v>
      </c>
      <c r="G11" s="14">
        <v>114171</v>
      </c>
      <c r="H11" s="14">
        <v>16457</v>
      </c>
      <c r="I11" s="14">
        <v>38310</v>
      </c>
      <c r="K11" s="37">
        <f t="shared" si="0"/>
        <v>1</v>
      </c>
      <c r="L11" s="37">
        <f t="shared" si="0"/>
        <v>5.5064969949299939E-3</v>
      </c>
      <c r="M11" s="37">
        <f t="shared" si="1"/>
        <v>0.8337054695631736</v>
      </c>
      <c r="N11" s="37">
        <f t="shared" si="1"/>
        <v>3.0554343081623746E-3</v>
      </c>
      <c r="O11" s="38">
        <f t="shared" si="9"/>
        <v>0.76157959238491757</v>
      </c>
      <c r="P11" s="37">
        <f t="shared" si="3"/>
        <v>0.28240103414699663</v>
      </c>
      <c r="Q11" s="37">
        <f t="shared" si="4"/>
        <v>0.47917855823792094</v>
      </c>
      <c r="R11" s="37">
        <f t="shared" si="5"/>
        <v>6.9070442870093673E-2</v>
      </c>
      <c r="S11" s="37">
        <f t="shared" si="6"/>
        <v>0.16078803344189638</v>
      </c>
      <c r="T11" s="38"/>
    </row>
    <row r="12" spans="1:20">
      <c r="A12" s="35">
        <v>1997</v>
      </c>
      <c r="B12" s="14">
        <v>233762</v>
      </c>
      <c r="C12" s="14">
        <f t="shared" si="7"/>
        <v>436</v>
      </c>
      <c r="D12" s="14">
        <v>196663</v>
      </c>
      <c r="E12" s="14">
        <f t="shared" si="8"/>
        <v>822</v>
      </c>
      <c r="F12" s="14">
        <v>66696</v>
      </c>
      <c r="G12" s="14">
        <v>114849</v>
      </c>
      <c r="H12" s="14">
        <v>14296</v>
      </c>
      <c r="I12" s="14">
        <v>36663</v>
      </c>
      <c r="K12" s="37">
        <f t="shared" si="0"/>
        <v>1</v>
      </c>
      <c r="L12" s="37">
        <f t="shared" si="0"/>
        <v>1.8651448909574695E-3</v>
      </c>
      <c r="M12" s="37">
        <f t="shared" si="1"/>
        <v>0.84129584791368994</v>
      </c>
      <c r="N12" s="37">
        <f t="shared" si="1"/>
        <v>3.5163970191904588E-3</v>
      </c>
      <c r="O12" s="38">
        <f t="shared" si="9"/>
        <v>0.77662323217631601</v>
      </c>
      <c r="P12" s="37">
        <f t="shared" si="3"/>
        <v>0.28531583405343897</v>
      </c>
      <c r="Q12" s="37">
        <f t="shared" si="4"/>
        <v>0.4913073981228771</v>
      </c>
      <c r="R12" s="37">
        <f t="shared" si="5"/>
        <v>6.1156218718183449E-2</v>
      </c>
      <c r="S12" s="37">
        <f t="shared" si="6"/>
        <v>0.15683900719535254</v>
      </c>
      <c r="T12" s="38"/>
    </row>
    <row r="13" spans="1:20">
      <c r="A13" s="35">
        <v>1998</v>
      </c>
      <c r="B13" s="14">
        <v>243314</v>
      </c>
      <c r="C13" s="14">
        <f t="shared" si="7"/>
        <v>5131</v>
      </c>
      <c r="D13" s="14">
        <v>194059</v>
      </c>
      <c r="E13" s="14">
        <f t="shared" si="8"/>
        <v>851</v>
      </c>
      <c r="F13" s="14">
        <v>69932</v>
      </c>
      <c r="G13" s="14">
        <v>109269</v>
      </c>
      <c r="H13" s="14">
        <v>14007</v>
      </c>
      <c r="I13" s="14">
        <v>44124</v>
      </c>
      <c r="K13" s="37">
        <f t="shared" si="0"/>
        <v>1</v>
      </c>
      <c r="L13" s="37">
        <f t="shared" si="0"/>
        <v>2.108797685295544E-2</v>
      </c>
      <c r="M13" s="37">
        <f t="shared" si="1"/>
        <v>0.79756610799214189</v>
      </c>
      <c r="N13" s="37">
        <f t="shared" si="1"/>
        <v>3.497538160566182E-3</v>
      </c>
      <c r="O13" s="38">
        <f t="shared" si="9"/>
        <v>0.73650098226982419</v>
      </c>
      <c r="P13" s="37">
        <f t="shared" si="3"/>
        <v>0.28741461650377703</v>
      </c>
      <c r="Q13" s="37">
        <f t="shared" si="4"/>
        <v>0.44908636576604716</v>
      </c>
      <c r="R13" s="37">
        <f t="shared" si="5"/>
        <v>5.7567587561751482E-2</v>
      </c>
      <c r="S13" s="37">
        <f t="shared" si="6"/>
        <v>0.18134591515490273</v>
      </c>
      <c r="T13" s="38"/>
    </row>
    <row r="14" spans="1:20">
      <c r="A14" s="35">
        <v>1999</v>
      </c>
      <c r="B14" s="14">
        <v>243596</v>
      </c>
      <c r="C14" s="14">
        <f t="shared" si="7"/>
        <v>7511</v>
      </c>
      <c r="D14" s="14">
        <v>172422</v>
      </c>
      <c r="E14" s="14">
        <f t="shared" si="8"/>
        <v>1734</v>
      </c>
      <c r="F14" s="14">
        <v>62425</v>
      </c>
      <c r="G14" s="14">
        <v>93187</v>
      </c>
      <c r="H14" s="14">
        <v>15076</v>
      </c>
      <c r="I14" s="14">
        <v>63663</v>
      </c>
      <c r="K14" s="37">
        <f t="shared" si="0"/>
        <v>1</v>
      </c>
      <c r="L14" s="37">
        <f t="shared" si="0"/>
        <v>3.0833839636118819E-2</v>
      </c>
      <c r="M14" s="37">
        <f t="shared" si="1"/>
        <v>0.70781950442536001</v>
      </c>
      <c r="N14" s="37">
        <f t="shared" si="1"/>
        <v>7.1183434867567608E-3</v>
      </c>
      <c r="O14" s="38">
        <f t="shared" si="9"/>
        <v>0.63881180314947705</v>
      </c>
      <c r="P14" s="37">
        <f t="shared" si="3"/>
        <v>0.25626447068096359</v>
      </c>
      <c r="Q14" s="37">
        <f t="shared" si="4"/>
        <v>0.38254733246851347</v>
      </c>
      <c r="R14" s="37">
        <f t="shared" si="5"/>
        <v>6.1889357789126256E-2</v>
      </c>
      <c r="S14" s="37">
        <f t="shared" si="6"/>
        <v>0.26134665593852113</v>
      </c>
      <c r="T14" s="38"/>
    </row>
    <row r="15" spans="1:20">
      <c r="A15" s="35">
        <v>2000</v>
      </c>
      <c r="B15" s="14">
        <v>235468</v>
      </c>
      <c r="C15" s="14">
        <f t="shared" si="7"/>
        <v>10703</v>
      </c>
      <c r="D15" s="14">
        <v>151559</v>
      </c>
      <c r="E15" s="14">
        <f t="shared" si="8"/>
        <v>1527</v>
      </c>
      <c r="F15" s="14">
        <v>54747</v>
      </c>
      <c r="G15" s="14">
        <v>79959</v>
      </c>
      <c r="H15" s="14">
        <v>15326</v>
      </c>
      <c r="I15" s="14">
        <v>73206</v>
      </c>
      <c r="K15" s="37">
        <f t="shared" si="0"/>
        <v>1</v>
      </c>
      <c r="L15" s="37">
        <f t="shared" si="0"/>
        <v>4.5454159376220972E-2</v>
      </c>
      <c r="M15" s="37">
        <f t="shared" si="1"/>
        <v>0.64365009258158223</v>
      </c>
      <c r="N15" s="37">
        <f t="shared" si="1"/>
        <v>6.4849576163215385E-3</v>
      </c>
      <c r="O15" s="38">
        <f t="shared" si="9"/>
        <v>0.57207773455416455</v>
      </c>
      <c r="P15" s="37">
        <f t="shared" si="3"/>
        <v>0.23250293033448283</v>
      </c>
      <c r="Q15" s="37">
        <f t="shared" si="4"/>
        <v>0.33957480421968167</v>
      </c>
      <c r="R15" s="37">
        <f t="shared" si="5"/>
        <v>6.5087400411096202E-2</v>
      </c>
      <c r="S15" s="37">
        <f t="shared" si="6"/>
        <v>0.31089574804219683</v>
      </c>
      <c r="T15" s="38"/>
    </row>
    <row r="16" spans="1:20">
      <c r="A16" s="35">
        <v>2001</v>
      </c>
      <c r="B16" s="14">
        <v>238694</v>
      </c>
      <c r="C16" s="14">
        <f t="shared" si="7"/>
        <v>11598</v>
      </c>
      <c r="D16" s="14">
        <v>133992</v>
      </c>
      <c r="E16" s="14">
        <f t="shared" si="8"/>
        <v>1898</v>
      </c>
      <c r="F16" s="14">
        <v>54618</v>
      </c>
      <c r="G16" s="14">
        <v>62789</v>
      </c>
      <c r="H16" s="14">
        <v>14687</v>
      </c>
      <c r="I16" s="14">
        <v>93104</v>
      </c>
      <c r="K16" s="37">
        <f t="shared" si="0"/>
        <v>1</v>
      </c>
      <c r="L16" s="37">
        <f t="shared" si="0"/>
        <v>4.8589407358375157E-2</v>
      </c>
      <c r="M16" s="37">
        <f t="shared" si="1"/>
        <v>0.56135470518739472</v>
      </c>
      <c r="N16" s="37">
        <f t="shared" si="1"/>
        <v>7.9516033080010394E-3</v>
      </c>
      <c r="O16" s="38">
        <f t="shared" si="9"/>
        <v>0.49187243918992518</v>
      </c>
      <c r="P16" s="37">
        <f t="shared" si="3"/>
        <v>0.22882016305395192</v>
      </c>
      <c r="Q16" s="37">
        <f t="shared" si="4"/>
        <v>0.26305227613597326</v>
      </c>
      <c r="R16" s="37">
        <f t="shared" si="5"/>
        <v>6.1530662689468524E-2</v>
      </c>
      <c r="S16" s="37">
        <f t="shared" si="6"/>
        <v>0.39005588745423009</v>
      </c>
      <c r="T16" s="38"/>
    </row>
    <row r="17" spans="1:20">
      <c r="A17" s="35">
        <v>2002</v>
      </c>
      <c r="B17" s="14">
        <v>250271</v>
      </c>
      <c r="C17" s="14">
        <f t="shared" si="7"/>
        <v>15181</v>
      </c>
      <c r="D17" s="14">
        <v>125014</v>
      </c>
      <c r="E17" s="14">
        <f t="shared" si="8"/>
        <v>719</v>
      </c>
      <c r="F17" s="14">
        <v>57035</v>
      </c>
      <c r="G17" s="14">
        <v>55342</v>
      </c>
      <c r="H17" s="14">
        <v>11918</v>
      </c>
      <c r="I17" s="14">
        <v>110076</v>
      </c>
      <c r="K17" s="37">
        <f t="shared" si="0"/>
        <v>1</v>
      </c>
      <c r="L17" s="37">
        <f t="shared" si="0"/>
        <v>6.0658246460836451E-2</v>
      </c>
      <c r="M17" s="37">
        <f t="shared" si="1"/>
        <v>0.49951452625354115</v>
      </c>
      <c r="N17" s="37">
        <f t="shared" si="1"/>
        <v>2.8728857918016871E-3</v>
      </c>
      <c r="O17" s="38">
        <f t="shared" si="9"/>
        <v>0.44902126095312678</v>
      </c>
      <c r="P17" s="37">
        <f t="shared" si="3"/>
        <v>0.22789296402699474</v>
      </c>
      <c r="Q17" s="37">
        <f t="shared" si="4"/>
        <v>0.22112829692613206</v>
      </c>
      <c r="R17" s="37">
        <f t="shared" si="5"/>
        <v>4.7620379508612663E-2</v>
      </c>
      <c r="S17" s="37">
        <f t="shared" si="6"/>
        <v>0.4398272272856224</v>
      </c>
      <c r="T17" s="38"/>
    </row>
    <row r="18" spans="1:20">
      <c r="A18" s="35">
        <v>2003</v>
      </c>
      <c r="B18" s="14">
        <v>266238</v>
      </c>
      <c r="C18" s="14">
        <f t="shared" si="7"/>
        <v>18229</v>
      </c>
      <c r="D18" s="14">
        <v>122924</v>
      </c>
      <c r="E18" s="14">
        <f t="shared" si="8"/>
        <v>413</v>
      </c>
      <c r="F18" s="14">
        <v>61070</v>
      </c>
      <c r="G18" s="14">
        <v>48647</v>
      </c>
      <c r="H18" s="14">
        <v>12794</v>
      </c>
      <c r="I18" s="14">
        <v>125085</v>
      </c>
      <c r="K18" s="37">
        <f t="shared" si="0"/>
        <v>1</v>
      </c>
      <c r="L18" s="37">
        <f t="shared" si="0"/>
        <v>6.8468813617890756E-2</v>
      </c>
      <c r="M18" s="37">
        <f t="shared" si="1"/>
        <v>0.46170719431486112</v>
      </c>
      <c r="N18" s="37">
        <f t="shared" si="1"/>
        <v>1.5512436241257822E-3</v>
      </c>
      <c r="O18" s="38">
        <f t="shared" si="9"/>
        <v>0.41210120268331341</v>
      </c>
      <c r="P18" s="37">
        <f t="shared" si="3"/>
        <v>0.22938123032775187</v>
      </c>
      <c r="Q18" s="37">
        <f t="shared" si="4"/>
        <v>0.18271997235556156</v>
      </c>
      <c r="R18" s="37">
        <f t="shared" si="5"/>
        <v>4.8054748007421932E-2</v>
      </c>
      <c r="S18" s="37">
        <f t="shared" si="6"/>
        <v>0.46982399206724812</v>
      </c>
      <c r="T18" s="38"/>
    </row>
    <row r="19" spans="1:20">
      <c r="A19" s="35">
        <v>2004</v>
      </c>
      <c r="B19" s="14">
        <v>274969</v>
      </c>
      <c r="C19" s="14">
        <f t="shared" si="7"/>
        <v>17365</v>
      </c>
      <c r="D19" s="14">
        <v>118308</v>
      </c>
      <c r="E19" s="14">
        <f t="shared" si="8"/>
        <v>830</v>
      </c>
      <c r="F19" s="14">
        <v>58662</v>
      </c>
      <c r="G19" s="14">
        <v>47208</v>
      </c>
      <c r="H19" s="14">
        <v>11608</v>
      </c>
      <c r="I19" s="14">
        <v>139296</v>
      </c>
      <c r="K19" s="37">
        <f t="shared" si="0"/>
        <v>1</v>
      </c>
      <c r="L19" s="37">
        <f t="shared" si="0"/>
        <v>6.3152573562837988E-2</v>
      </c>
      <c r="M19" s="37">
        <f t="shared" si="1"/>
        <v>0.43025941106088322</v>
      </c>
      <c r="N19" s="37">
        <f t="shared" si="1"/>
        <v>3.0185220879444591E-3</v>
      </c>
      <c r="O19" s="38">
        <f t="shared" si="9"/>
        <v>0.38502522102491554</v>
      </c>
      <c r="P19" s="37">
        <f t="shared" si="3"/>
        <v>0.21334041291927452</v>
      </c>
      <c r="Q19" s="37">
        <f t="shared" si="4"/>
        <v>0.17168480810564099</v>
      </c>
      <c r="R19" s="37">
        <f t="shared" si="5"/>
        <v>4.2215667948023235E-2</v>
      </c>
      <c r="S19" s="37">
        <f t="shared" si="6"/>
        <v>0.50658801537627873</v>
      </c>
      <c r="T19" s="38"/>
    </row>
    <row r="20" spans="1:20">
      <c r="A20" s="35">
        <v>2005</v>
      </c>
      <c r="B20" s="14">
        <v>282594</v>
      </c>
      <c r="C20" s="14">
        <f t="shared" si="7"/>
        <v>16534</v>
      </c>
      <c r="D20" s="14">
        <v>115940</v>
      </c>
      <c r="E20" s="14">
        <f t="shared" si="8"/>
        <v>461</v>
      </c>
      <c r="F20" s="14">
        <v>58140</v>
      </c>
      <c r="G20" s="14">
        <v>48684</v>
      </c>
      <c r="H20" s="14">
        <v>8655</v>
      </c>
      <c r="I20" s="14">
        <v>150120</v>
      </c>
      <c r="K20" s="37">
        <f t="shared" si="0"/>
        <v>1</v>
      </c>
      <c r="L20" s="37">
        <f t="shared" si="0"/>
        <v>5.8507965491128619E-2</v>
      </c>
      <c r="M20" s="37">
        <f t="shared" si="1"/>
        <v>0.41027056483860236</v>
      </c>
      <c r="N20" s="37">
        <f t="shared" si="1"/>
        <v>1.6313155976418465E-3</v>
      </c>
      <c r="O20" s="38">
        <f t="shared" si="9"/>
        <v>0.37801227202276055</v>
      </c>
      <c r="P20" s="37">
        <f t="shared" si="3"/>
        <v>0.20573685216246629</v>
      </c>
      <c r="Q20" s="37">
        <f t="shared" si="4"/>
        <v>0.17227541986029427</v>
      </c>
      <c r="R20" s="37">
        <f t="shared" si="5"/>
        <v>3.0626977218199961E-2</v>
      </c>
      <c r="S20" s="37">
        <f t="shared" si="6"/>
        <v>0.53122146967026895</v>
      </c>
      <c r="T20" s="38"/>
    </row>
    <row r="21" spans="1:20">
      <c r="A21" s="35">
        <v>2006</v>
      </c>
      <c r="B21" s="14">
        <v>270607</v>
      </c>
      <c r="C21" s="14">
        <f t="shared" si="7"/>
        <v>14691</v>
      </c>
      <c r="D21" s="14">
        <v>109246</v>
      </c>
      <c r="E21" s="14">
        <f t="shared" si="8"/>
        <v>514</v>
      </c>
      <c r="F21" s="14">
        <v>56390</v>
      </c>
      <c r="G21" s="14">
        <v>44127</v>
      </c>
      <c r="H21" s="14">
        <v>8215</v>
      </c>
      <c r="I21" s="14">
        <v>146670</v>
      </c>
      <c r="K21" s="37">
        <f t="shared" si="0"/>
        <v>1</v>
      </c>
      <c r="L21" s="37">
        <f t="shared" si="0"/>
        <v>5.4289061258577936E-2</v>
      </c>
      <c r="M21" s="37">
        <f t="shared" ref="M21:N27" si="10">IFERROR(D21/$B21,"")</f>
        <v>0.4037072211731404</v>
      </c>
      <c r="N21" s="37">
        <f t="shared" si="10"/>
        <v>1.8994334958075735E-3</v>
      </c>
      <c r="O21" s="38">
        <f t="shared" si="9"/>
        <v>0.3714501103075678</v>
      </c>
      <c r="P21" s="37">
        <f t="shared" si="3"/>
        <v>0.20838337515289701</v>
      </c>
      <c r="Q21" s="37">
        <f t="shared" si="4"/>
        <v>0.16306673515467079</v>
      </c>
      <c r="R21" s="37">
        <f t="shared" si="5"/>
        <v>3.035767736976501E-2</v>
      </c>
      <c r="S21" s="37">
        <f t="shared" si="6"/>
        <v>0.5420037175682817</v>
      </c>
      <c r="T21" s="38"/>
    </row>
    <row r="22" spans="1:20">
      <c r="A22" s="35">
        <v>2007</v>
      </c>
      <c r="B22" s="14">
        <v>277318</v>
      </c>
      <c r="C22" s="14">
        <f t="shared" si="7"/>
        <v>18336</v>
      </c>
      <c r="D22" s="14">
        <v>111312</v>
      </c>
      <c r="E22" s="14">
        <f t="shared" si="8"/>
        <v>1058</v>
      </c>
      <c r="F22" s="14">
        <v>60707</v>
      </c>
      <c r="G22" s="14">
        <v>41160</v>
      </c>
      <c r="H22" s="14">
        <v>8387</v>
      </c>
      <c r="I22" s="14">
        <v>147670</v>
      </c>
      <c r="K22" s="37">
        <f t="shared" si="0"/>
        <v>1</v>
      </c>
      <c r="L22" s="37">
        <f t="shared" si="0"/>
        <v>6.6119040235397636E-2</v>
      </c>
      <c r="M22" s="37">
        <f t="shared" si="10"/>
        <v>0.40138757671698194</v>
      </c>
      <c r="N22" s="37">
        <f t="shared" si="10"/>
        <v>3.8151147779805134E-3</v>
      </c>
      <c r="O22" s="38">
        <f t="shared" si="9"/>
        <v>0.36732920329729768</v>
      </c>
      <c r="P22" s="37">
        <f t="shared" si="3"/>
        <v>0.21890753575317867</v>
      </c>
      <c r="Q22" s="37">
        <f t="shared" si="4"/>
        <v>0.14842166754411903</v>
      </c>
      <c r="R22" s="37">
        <f t="shared" si="5"/>
        <v>3.0243258641703748E-2</v>
      </c>
      <c r="S22" s="37">
        <f t="shared" si="6"/>
        <v>0.53249338304762039</v>
      </c>
      <c r="T22" s="38"/>
    </row>
    <row r="23" spans="1:20">
      <c r="A23" s="35">
        <v>2008</v>
      </c>
      <c r="B23" s="14">
        <v>372002</v>
      </c>
      <c r="C23" s="14">
        <f t="shared" si="7"/>
        <v>24477</v>
      </c>
      <c r="D23" s="14">
        <v>105272</v>
      </c>
      <c r="E23" s="14">
        <f t="shared" si="8"/>
        <v>1433</v>
      </c>
      <c r="F23" s="14">
        <v>66144</v>
      </c>
      <c r="G23" s="14">
        <v>28415</v>
      </c>
      <c r="H23" s="14">
        <v>9280</v>
      </c>
      <c r="I23" s="14">
        <v>242253</v>
      </c>
      <c r="K23" s="37">
        <f t="shared" si="0"/>
        <v>1</v>
      </c>
      <c r="L23" s="37">
        <f t="shared" si="0"/>
        <v>6.5798033343906756E-2</v>
      </c>
      <c r="M23" s="37">
        <f t="shared" si="10"/>
        <v>0.28298772587244153</v>
      </c>
      <c r="N23" s="37">
        <f t="shared" si="10"/>
        <v>3.8521298272589932E-3</v>
      </c>
      <c r="O23" s="38">
        <f t="shared" si="9"/>
        <v>0.25418949360487308</v>
      </c>
      <c r="P23" s="37">
        <f t="shared" si="3"/>
        <v>0.17780549566937812</v>
      </c>
      <c r="Q23" s="37">
        <f t="shared" si="4"/>
        <v>7.6383997935494968E-2</v>
      </c>
      <c r="R23" s="37">
        <f t="shared" si="5"/>
        <v>2.494610244030946E-2</v>
      </c>
      <c r="S23" s="37">
        <f t="shared" si="6"/>
        <v>0.65121424078365175</v>
      </c>
      <c r="T23" s="38"/>
    </row>
    <row r="24" spans="1:20">
      <c r="A24" s="35">
        <v>2009</v>
      </c>
      <c r="B24" s="14">
        <v>378534</v>
      </c>
      <c r="C24" s="14">
        <f t="shared" si="7"/>
        <v>30250</v>
      </c>
      <c r="D24" s="14">
        <v>109989</v>
      </c>
      <c r="E24" s="14">
        <f t="shared" si="8"/>
        <v>1094</v>
      </c>
      <c r="F24" s="14">
        <v>64285</v>
      </c>
      <c r="G24" s="14">
        <v>36197</v>
      </c>
      <c r="H24" s="14">
        <v>8413</v>
      </c>
      <c r="I24" s="14">
        <v>238295</v>
      </c>
      <c r="K24" s="37">
        <f t="shared" si="0"/>
        <v>1</v>
      </c>
      <c r="L24" s="37">
        <f t="shared" si="0"/>
        <v>7.9913561265302455E-2</v>
      </c>
      <c r="M24" s="37">
        <f t="shared" si="10"/>
        <v>0.29056570876063975</v>
      </c>
      <c r="N24" s="37">
        <f t="shared" si="10"/>
        <v>2.8900970586525914E-3</v>
      </c>
      <c r="O24" s="38">
        <f t="shared" si="9"/>
        <v>0.26545039547306182</v>
      </c>
      <c r="P24" s="37">
        <f t="shared" si="3"/>
        <v>0.16982622432859398</v>
      </c>
      <c r="Q24" s="37">
        <f t="shared" si="4"/>
        <v>9.5624171144467862E-2</v>
      </c>
      <c r="R24" s="37">
        <f t="shared" si="5"/>
        <v>2.2225216228925274E-2</v>
      </c>
      <c r="S24" s="37">
        <f t="shared" si="6"/>
        <v>0.62952072997405784</v>
      </c>
      <c r="T24" s="38"/>
    </row>
    <row r="25" spans="1:20">
      <c r="A25" s="35">
        <v>2010</v>
      </c>
      <c r="B25" s="14">
        <v>398673</v>
      </c>
      <c r="C25" s="14">
        <f t="shared" si="7"/>
        <v>26645</v>
      </c>
      <c r="D25" s="14">
        <v>143392</v>
      </c>
      <c r="E25" s="14">
        <f t="shared" si="8"/>
        <v>1144</v>
      </c>
      <c r="F25" s="14">
        <v>82311</v>
      </c>
      <c r="G25" s="14">
        <v>52028</v>
      </c>
      <c r="H25" s="14">
        <v>7909</v>
      </c>
      <c r="I25" s="14">
        <v>228636</v>
      </c>
      <c r="K25" s="37">
        <f t="shared" si="0"/>
        <v>1</v>
      </c>
      <c r="L25" s="37">
        <f t="shared" si="0"/>
        <v>6.6834222533254065E-2</v>
      </c>
      <c r="M25" s="37">
        <f t="shared" si="10"/>
        <v>0.35967321589372742</v>
      </c>
      <c r="N25" s="37">
        <f t="shared" si="10"/>
        <v>2.8695196313770935E-3</v>
      </c>
      <c r="O25" s="38">
        <f t="shared" si="9"/>
        <v>0.33696538265696452</v>
      </c>
      <c r="P25" s="37">
        <f t="shared" si="3"/>
        <v>0.20646243914185311</v>
      </c>
      <c r="Q25" s="37">
        <f t="shared" si="4"/>
        <v>0.13050294351511138</v>
      </c>
      <c r="R25" s="37">
        <f t="shared" si="5"/>
        <v>1.9838313605385866E-2</v>
      </c>
      <c r="S25" s="37">
        <f t="shared" si="6"/>
        <v>0.57349256157301853</v>
      </c>
      <c r="T25" s="38"/>
    </row>
    <row r="26" spans="1:20">
      <c r="A26" s="35">
        <v>2011</v>
      </c>
      <c r="B26" s="14">
        <v>420347</v>
      </c>
      <c r="C26" s="14">
        <f t="shared" si="7"/>
        <v>26676</v>
      </c>
      <c r="D26" s="14">
        <v>174703</v>
      </c>
      <c r="E26" s="14">
        <f t="shared" si="8"/>
        <v>1781</v>
      </c>
      <c r="F26" s="14">
        <v>88634</v>
      </c>
      <c r="G26" s="14">
        <v>76968</v>
      </c>
      <c r="H26" s="14">
        <v>7320</v>
      </c>
      <c r="I26" s="14">
        <v>218968</v>
      </c>
      <c r="K26" s="37">
        <f t="shared" si="0"/>
        <v>1</v>
      </c>
      <c r="L26" s="37">
        <f t="shared" si="0"/>
        <v>6.3461854134798157E-2</v>
      </c>
      <c r="M26" s="37">
        <f t="shared" si="10"/>
        <v>0.41561614570818872</v>
      </c>
      <c r="N26" s="37">
        <f t="shared" si="10"/>
        <v>4.2369756415532884E-3</v>
      </c>
      <c r="O26" s="38">
        <f t="shared" si="9"/>
        <v>0.39396498607103181</v>
      </c>
      <c r="P26" s="37">
        <f t="shared" si="3"/>
        <v>0.21085912353365197</v>
      </c>
      <c r="Q26" s="37">
        <f t="shared" si="4"/>
        <v>0.18310586253737984</v>
      </c>
      <c r="R26" s="37">
        <f t="shared" si="5"/>
        <v>1.7414183995603631E-2</v>
      </c>
      <c r="S26" s="37">
        <f t="shared" si="6"/>
        <v>0.52092200015701318</v>
      </c>
      <c r="T26" s="38"/>
    </row>
    <row r="27" spans="1:20">
      <c r="A27" s="35">
        <v>2012</v>
      </c>
      <c r="B27" s="14">
        <v>464282</v>
      </c>
      <c r="C27" s="14">
        <f t="shared" si="7"/>
        <v>37176</v>
      </c>
      <c r="D27" s="14">
        <v>201316</v>
      </c>
      <c r="E27" s="14">
        <f t="shared" si="8"/>
        <v>1069</v>
      </c>
      <c r="F27" s="14">
        <v>110275</v>
      </c>
      <c r="G27" s="14">
        <v>81500</v>
      </c>
      <c r="H27" s="14">
        <v>8472</v>
      </c>
      <c r="I27" s="14">
        <v>225790</v>
      </c>
      <c r="K27" s="37">
        <f t="shared" si="0"/>
        <v>1</v>
      </c>
      <c r="L27" s="37">
        <f t="shared" si="0"/>
        <v>8.0072025191586155E-2</v>
      </c>
      <c r="M27" s="37">
        <f t="shared" si="10"/>
        <v>0.4336071611649816</v>
      </c>
      <c r="N27" s="37">
        <f t="shared" si="10"/>
        <v>2.302479958301205E-3</v>
      </c>
      <c r="O27" s="38">
        <f t="shared" si="9"/>
        <v>0.41305715061105108</v>
      </c>
      <c r="P27" s="37">
        <f t="shared" si="3"/>
        <v>0.23751728475366266</v>
      </c>
      <c r="Q27" s="37">
        <f t="shared" si="4"/>
        <v>0.1755398658573884</v>
      </c>
      <c r="R27" s="37">
        <f t="shared" si="5"/>
        <v>1.8247530595629381E-2</v>
      </c>
      <c r="S27" s="37">
        <f t="shared" si="6"/>
        <v>0.48632081364343221</v>
      </c>
      <c r="T27" s="38"/>
    </row>
    <row r="28" spans="1:20">
      <c r="B28" s="14"/>
      <c r="C28" s="14"/>
      <c r="D28" s="14"/>
      <c r="E28" s="14"/>
      <c r="F28" s="14"/>
      <c r="G28" s="14"/>
      <c r="H28" s="14"/>
      <c r="I28" s="14"/>
    </row>
    <row r="30" spans="1:20">
      <c r="B30" s="150"/>
    </row>
    <row r="31" spans="1:20">
      <c r="B31" s="150"/>
    </row>
    <row r="35" spans="2:2">
      <c r="B35" s="150"/>
    </row>
    <row r="36" spans="2:2">
      <c r="B36" s="150"/>
    </row>
  </sheetData>
  <mergeCells count="13">
    <mergeCell ref="L1:S1"/>
    <mergeCell ref="C2:C3"/>
    <mergeCell ref="L2:L4"/>
    <mergeCell ref="M2:M4"/>
    <mergeCell ref="S2:S4"/>
    <mergeCell ref="N3:N4"/>
    <mergeCell ref="O3:O4"/>
    <mergeCell ref="R3:R4"/>
    <mergeCell ref="B1:B3"/>
    <mergeCell ref="D1:I1"/>
    <mergeCell ref="D2:D3"/>
    <mergeCell ref="I2:I3"/>
    <mergeCell ref="K1:K4"/>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27"/>
  <sheetViews>
    <sheetView workbookViewId="0">
      <selection activeCell="B5" sqref="B5:I27"/>
    </sheetView>
  </sheetViews>
  <sheetFormatPr defaultRowHeight="12.75"/>
  <cols>
    <col min="1" max="1" width="35.140625"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9" width="18.140625" style="33" customWidth="1"/>
    <col min="10" max="11" width="9.140625" style="33"/>
    <col min="12" max="12" width="20.140625" style="33" bestFit="1" customWidth="1"/>
    <col min="13" max="14" width="9.140625" style="33"/>
    <col min="15" max="15" width="16.85546875" style="33" bestFit="1" customWidth="1"/>
    <col min="16" max="16384" width="9.140625" style="33"/>
  </cols>
  <sheetData>
    <row r="1" spans="1:20">
      <c r="A1" s="34" t="s">
        <v>22</v>
      </c>
      <c r="B1" s="252" t="s">
        <v>1</v>
      </c>
      <c r="C1" s="90"/>
      <c r="D1" s="253" t="s">
        <v>8</v>
      </c>
      <c r="E1" s="253"/>
      <c r="F1" s="253"/>
      <c r="G1" s="253"/>
      <c r="H1" s="253"/>
      <c r="I1" s="253"/>
      <c r="K1" s="250" t="s">
        <v>1</v>
      </c>
      <c r="L1" s="249" t="s">
        <v>786</v>
      </c>
      <c r="M1" s="249"/>
      <c r="N1" s="249"/>
      <c r="O1" s="249"/>
      <c r="P1" s="249"/>
      <c r="Q1" s="249"/>
      <c r="R1" s="249"/>
      <c r="S1" s="249"/>
    </row>
    <row r="2" spans="1:20">
      <c r="B2" s="252"/>
      <c r="C2" s="252" t="s">
        <v>32</v>
      </c>
      <c r="D2" s="248" t="s">
        <v>2</v>
      </c>
      <c r="I2" s="248" t="s">
        <v>7</v>
      </c>
      <c r="K2" s="250"/>
      <c r="L2" s="251" t="s">
        <v>798</v>
      </c>
      <c r="M2" s="251" t="s">
        <v>799</v>
      </c>
      <c r="N2" s="110"/>
      <c r="O2" s="110"/>
      <c r="P2" s="110"/>
      <c r="Q2" s="110"/>
      <c r="R2" s="110"/>
      <c r="S2" s="251" t="s">
        <v>800</v>
      </c>
    </row>
    <row r="3" spans="1:20">
      <c r="B3" s="252"/>
      <c r="C3" s="252"/>
      <c r="D3" s="248"/>
      <c r="E3" s="58" t="s">
        <v>3</v>
      </c>
      <c r="F3" s="58" t="s">
        <v>4</v>
      </c>
      <c r="G3" s="58" t="s">
        <v>5</v>
      </c>
      <c r="H3" s="58" t="s">
        <v>6</v>
      </c>
      <c r="I3" s="248"/>
      <c r="K3" s="250"/>
      <c r="L3" s="251"/>
      <c r="M3" s="251"/>
      <c r="N3" s="235" t="s">
        <v>801</v>
      </c>
      <c r="O3" s="235" t="s">
        <v>802</v>
      </c>
      <c r="P3" s="91"/>
      <c r="Q3" s="91"/>
      <c r="R3" s="235" t="s">
        <v>803</v>
      </c>
      <c r="S3" s="251"/>
    </row>
    <row r="4" spans="1:20" ht="51">
      <c r="B4" s="90"/>
      <c r="C4" s="90"/>
      <c r="D4" s="91"/>
      <c r="E4" s="58"/>
      <c r="F4" s="58"/>
      <c r="G4" s="58"/>
      <c r="H4" s="58"/>
      <c r="I4" s="91"/>
      <c r="K4" s="250"/>
      <c r="L4" s="251"/>
      <c r="M4" s="251"/>
      <c r="N4" s="235"/>
      <c r="O4" s="235"/>
      <c r="P4" s="111" t="s">
        <v>804</v>
      </c>
      <c r="Q4" s="111" t="s">
        <v>805</v>
      </c>
      <c r="R4" s="235"/>
      <c r="S4" s="251"/>
    </row>
    <row r="5" spans="1:20">
      <c r="A5" s="35">
        <v>1990</v>
      </c>
      <c r="B5" s="14"/>
      <c r="C5" s="14"/>
      <c r="D5" s="14"/>
      <c r="E5" s="14"/>
      <c r="F5" s="14"/>
      <c r="G5" s="14"/>
      <c r="H5" s="14"/>
      <c r="I5" s="14"/>
      <c r="K5" s="37" t="str">
        <f t="shared" ref="K5:L27" si="0">IFERROR(B5/$B5,"")</f>
        <v/>
      </c>
      <c r="L5" s="37" t="str">
        <f t="shared" si="0"/>
        <v/>
      </c>
      <c r="M5" s="37" t="str">
        <f t="shared" ref="M5:N20" si="1">IFERROR(D5/$B5,"")</f>
        <v/>
      </c>
      <c r="N5" s="37" t="str">
        <f t="shared" si="1"/>
        <v/>
      </c>
      <c r="O5" s="38"/>
      <c r="P5" s="37" t="str">
        <f t="shared" ref="P5:P27" si="2">IFERROR(F5/$B5,"")</f>
        <v/>
      </c>
      <c r="Q5" s="37" t="str">
        <f t="shared" ref="Q5:Q27" si="3">IFERROR(G5/$B5,"")</f>
        <v/>
      </c>
      <c r="R5" s="37" t="str">
        <f t="shared" ref="R5:R27" si="4">IFERROR(H5/$B5,"")</f>
        <v/>
      </c>
      <c r="S5" s="37" t="str">
        <f t="shared" ref="S5:S27" si="5">IFERROR(I5/$B5,"")</f>
        <v/>
      </c>
      <c r="T5" s="38"/>
    </row>
    <row r="6" spans="1:20">
      <c r="A6" s="35">
        <v>1991</v>
      </c>
      <c r="B6" s="14"/>
      <c r="C6" s="14"/>
      <c r="D6" s="14"/>
      <c r="E6" s="14"/>
      <c r="F6" s="14"/>
      <c r="G6" s="14"/>
      <c r="H6" s="14"/>
      <c r="I6" s="14"/>
      <c r="K6" s="37" t="str">
        <f t="shared" si="0"/>
        <v/>
      </c>
      <c r="L6" s="37" t="str">
        <f t="shared" si="0"/>
        <v/>
      </c>
      <c r="M6" s="37" t="str">
        <f t="shared" si="1"/>
        <v/>
      </c>
      <c r="N6" s="37" t="str">
        <f t="shared" si="1"/>
        <v/>
      </c>
      <c r="O6" s="38"/>
      <c r="P6" s="37" t="str">
        <f t="shared" si="2"/>
        <v/>
      </c>
      <c r="Q6" s="37" t="str">
        <f t="shared" si="3"/>
        <v/>
      </c>
      <c r="R6" s="37" t="str">
        <f t="shared" si="4"/>
        <v/>
      </c>
      <c r="S6" s="37" t="str">
        <f t="shared" si="5"/>
        <v/>
      </c>
      <c r="T6" s="38"/>
    </row>
    <row r="7" spans="1:20">
      <c r="A7" s="35">
        <v>1992</v>
      </c>
      <c r="B7" s="14"/>
      <c r="C7" s="14"/>
      <c r="D7" s="14"/>
      <c r="E7" s="14"/>
      <c r="F7" s="14"/>
      <c r="G7" s="14"/>
      <c r="H7" s="14"/>
      <c r="I7" s="14"/>
      <c r="K7" s="37" t="str">
        <f t="shared" si="0"/>
        <v/>
      </c>
      <c r="L7" s="37" t="str">
        <f t="shared" si="0"/>
        <v/>
      </c>
      <c r="M7" s="37" t="str">
        <f t="shared" si="1"/>
        <v/>
      </c>
      <c r="N7" s="37" t="str">
        <f t="shared" si="1"/>
        <v/>
      </c>
      <c r="O7" s="38"/>
      <c r="P7" s="37" t="str">
        <f t="shared" si="2"/>
        <v/>
      </c>
      <c r="Q7" s="37" t="str">
        <f t="shared" si="3"/>
        <v/>
      </c>
      <c r="R7" s="37" t="str">
        <f t="shared" si="4"/>
        <v/>
      </c>
      <c r="S7" s="37" t="str">
        <f t="shared" si="5"/>
        <v/>
      </c>
      <c r="T7" s="38"/>
    </row>
    <row r="8" spans="1:20">
      <c r="A8" s="35">
        <v>1993</v>
      </c>
      <c r="B8" s="14"/>
      <c r="C8" s="14"/>
      <c r="D8" s="14"/>
      <c r="E8" s="14"/>
      <c r="F8" s="14"/>
      <c r="G8" s="14"/>
      <c r="H8" s="14"/>
      <c r="I8" s="14"/>
      <c r="K8" s="37" t="str">
        <f t="shared" si="0"/>
        <v/>
      </c>
      <c r="L8" s="37" t="str">
        <f t="shared" si="0"/>
        <v/>
      </c>
      <c r="M8" s="37" t="str">
        <f t="shared" si="1"/>
        <v/>
      </c>
      <c r="N8" s="37" t="str">
        <f t="shared" si="1"/>
        <v/>
      </c>
      <c r="O8" s="38"/>
      <c r="P8" s="37" t="str">
        <f t="shared" si="2"/>
        <v/>
      </c>
      <c r="Q8" s="37" t="str">
        <f t="shared" si="3"/>
        <v/>
      </c>
      <c r="R8" s="37" t="str">
        <f t="shared" si="4"/>
        <v/>
      </c>
      <c r="S8" s="37" t="str">
        <f t="shared" si="5"/>
        <v/>
      </c>
      <c r="T8" s="38"/>
    </row>
    <row r="9" spans="1:20">
      <c r="A9" s="35">
        <v>1994</v>
      </c>
      <c r="B9" s="14"/>
      <c r="C9" s="14">
        <f t="shared" ref="C9:C27" si="6">IFERROR(B9-SUM(D9,I9),"")</f>
        <v>0</v>
      </c>
      <c r="D9" s="14">
        <f t="shared" ref="D9:D27" si="7">IFERROR(SUM(E9:H9),"")</f>
        <v>0</v>
      </c>
      <c r="E9" s="14"/>
      <c r="F9" s="14"/>
      <c r="G9" s="14"/>
      <c r="H9" s="14"/>
      <c r="I9" s="14"/>
      <c r="K9" s="37" t="str">
        <f t="shared" si="0"/>
        <v/>
      </c>
      <c r="L9" s="37" t="str">
        <f t="shared" si="0"/>
        <v/>
      </c>
      <c r="M9" s="37" t="str">
        <f t="shared" si="1"/>
        <v/>
      </c>
      <c r="N9" s="37" t="str">
        <f t="shared" si="1"/>
        <v/>
      </c>
      <c r="O9" s="38"/>
      <c r="P9" s="37" t="str">
        <f t="shared" si="2"/>
        <v/>
      </c>
      <c r="Q9" s="37" t="str">
        <f t="shared" si="3"/>
        <v/>
      </c>
      <c r="R9" s="37" t="str">
        <f t="shared" si="4"/>
        <v/>
      </c>
      <c r="S9" s="37" t="str">
        <f t="shared" si="5"/>
        <v/>
      </c>
      <c r="T9" s="38"/>
    </row>
    <row r="10" spans="1:20">
      <c r="A10" s="35">
        <v>1995</v>
      </c>
      <c r="B10" s="14">
        <v>51985.2</v>
      </c>
      <c r="C10" s="14">
        <f t="shared" si="6"/>
        <v>23.399999999994179</v>
      </c>
      <c r="D10" s="14">
        <f t="shared" si="7"/>
        <v>41487.4</v>
      </c>
      <c r="E10" s="14">
        <v>1113.3</v>
      </c>
      <c r="F10" s="14">
        <v>20902.5</v>
      </c>
      <c r="G10" s="14">
        <v>8245</v>
      </c>
      <c r="H10" s="14">
        <v>11226.6</v>
      </c>
      <c r="I10" s="14">
        <v>10474.4</v>
      </c>
      <c r="K10" s="37">
        <f t="shared" si="0"/>
        <v>1</v>
      </c>
      <c r="L10" s="37">
        <f t="shared" si="0"/>
        <v>4.5012811338600566E-4</v>
      </c>
      <c r="M10" s="37">
        <f t="shared" si="1"/>
        <v>0.79806175603825713</v>
      </c>
      <c r="N10" s="37">
        <f t="shared" si="1"/>
        <v>2.1415710625331826E-2</v>
      </c>
      <c r="O10" s="38">
        <f t="shared" ref="O10:O27" si="8">SUM(P10:Q10)</f>
        <v>0.56068842670606256</v>
      </c>
      <c r="P10" s="37">
        <f t="shared" si="2"/>
        <v>0.40208559359202239</v>
      </c>
      <c r="Q10" s="37">
        <f t="shared" si="3"/>
        <v>0.15860283311404016</v>
      </c>
      <c r="R10" s="37">
        <f t="shared" si="4"/>
        <v>0.21595761870686275</v>
      </c>
      <c r="S10" s="37">
        <f t="shared" si="5"/>
        <v>0.20148811584835685</v>
      </c>
      <c r="T10" s="38"/>
    </row>
    <row r="11" spans="1:20">
      <c r="A11" s="35">
        <v>1996</v>
      </c>
      <c r="B11" s="14">
        <v>54284.800000000003</v>
      </c>
      <c r="C11" s="14">
        <f t="shared" si="6"/>
        <v>26.30000000000291</v>
      </c>
      <c r="D11" s="14">
        <f t="shared" si="7"/>
        <v>40907.4</v>
      </c>
      <c r="E11" s="14">
        <v>1032</v>
      </c>
      <c r="F11" s="14">
        <v>20657.5</v>
      </c>
      <c r="G11" s="14">
        <v>10413.5</v>
      </c>
      <c r="H11" s="14">
        <v>8804.4</v>
      </c>
      <c r="I11" s="14">
        <v>13351.1</v>
      </c>
      <c r="K11" s="37">
        <f t="shared" si="0"/>
        <v>1</v>
      </c>
      <c r="L11" s="37">
        <f t="shared" si="0"/>
        <v>4.8448184390479304E-4</v>
      </c>
      <c r="M11" s="37">
        <f t="shared" si="1"/>
        <v>0.75357006012732841</v>
      </c>
      <c r="N11" s="37">
        <f t="shared" si="1"/>
        <v>1.9010846498467342E-2</v>
      </c>
      <c r="O11" s="38">
        <f t="shared" si="8"/>
        <v>0.57237016623437864</v>
      </c>
      <c r="P11" s="37">
        <f t="shared" si="2"/>
        <v>0.38053930381985379</v>
      </c>
      <c r="Q11" s="37">
        <f t="shared" si="3"/>
        <v>0.19183086241452488</v>
      </c>
      <c r="R11" s="37">
        <f t="shared" si="4"/>
        <v>0.16218904739448242</v>
      </c>
      <c r="S11" s="37">
        <f t="shared" si="5"/>
        <v>0.2459454580287668</v>
      </c>
      <c r="T11" s="38"/>
    </row>
    <row r="12" spans="1:20">
      <c r="A12" s="35">
        <v>1997</v>
      </c>
      <c r="B12" s="14">
        <v>56501.599999999999</v>
      </c>
      <c r="C12" s="14">
        <f t="shared" si="6"/>
        <v>375.39999999999418</v>
      </c>
      <c r="D12" s="14">
        <f t="shared" si="7"/>
        <v>37801.600000000006</v>
      </c>
      <c r="E12" s="14">
        <v>819.9</v>
      </c>
      <c r="F12" s="14">
        <v>16154.8</v>
      </c>
      <c r="G12" s="14">
        <v>12745.6</v>
      </c>
      <c r="H12" s="14">
        <v>8081.3</v>
      </c>
      <c r="I12" s="14">
        <v>18324.599999999999</v>
      </c>
      <c r="K12" s="37">
        <f t="shared" si="0"/>
        <v>1</v>
      </c>
      <c r="L12" s="37">
        <f t="shared" si="0"/>
        <v>6.6440596372491076E-3</v>
      </c>
      <c r="M12" s="37">
        <f t="shared" si="1"/>
        <v>0.66903592110665899</v>
      </c>
      <c r="N12" s="37">
        <f t="shared" si="1"/>
        <v>1.4511093491157772E-2</v>
      </c>
      <c r="O12" s="38">
        <f t="shared" si="8"/>
        <v>0.51149701955342852</v>
      </c>
      <c r="P12" s="37">
        <f t="shared" si="2"/>
        <v>0.28591756693615755</v>
      </c>
      <c r="Q12" s="37">
        <f t="shared" si="3"/>
        <v>0.22557945261727103</v>
      </c>
      <c r="R12" s="37">
        <f t="shared" si="4"/>
        <v>0.14302780806207258</v>
      </c>
      <c r="S12" s="37">
        <f t="shared" si="5"/>
        <v>0.32432001925609183</v>
      </c>
      <c r="T12" s="38"/>
    </row>
    <row r="13" spans="1:20">
      <c r="A13" s="35">
        <v>1998</v>
      </c>
      <c r="B13" s="14">
        <v>57534.2</v>
      </c>
      <c r="C13" s="14">
        <f t="shared" si="6"/>
        <v>375.19999999999709</v>
      </c>
      <c r="D13" s="14">
        <f t="shared" si="7"/>
        <v>36203.4</v>
      </c>
      <c r="E13" s="14">
        <v>184.8</v>
      </c>
      <c r="F13" s="14">
        <v>12262.2</v>
      </c>
      <c r="G13" s="14">
        <v>12497.3</v>
      </c>
      <c r="H13" s="14">
        <v>11259.1</v>
      </c>
      <c r="I13" s="14">
        <v>20955.599999999999</v>
      </c>
      <c r="K13" s="37">
        <f t="shared" si="0"/>
        <v>1</v>
      </c>
      <c r="L13" s="37">
        <f t="shared" si="0"/>
        <v>6.5213386125121597E-3</v>
      </c>
      <c r="M13" s="37">
        <f t="shared" si="1"/>
        <v>0.62925008082149403</v>
      </c>
      <c r="N13" s="37">
        <f t="shared" si="1"/>
        <v>3.2120026001925817E-3</v>
      </c>
      <c r="O13" s="38">
        <f t="shared" si="8"/>
        <v>0.43034403884993622</v>
      </c>
      <c r="P13" s="37">
        <f t="shared" si="2"/>
        <v>0.21312888681862269</v>
      </c>
      <c r="Q13" s="37">
        <f t="shared" si="3"/>
        <v>0.21721515203131356</v>
      </c>
      <c r="R13" s="37">
        <f t="shared" si="4"/>
        <v>0.19569403937136523</v>
      </c>
      <c r="S13" s="37">
        <f t="shared" si="5"/>
        <v>0.36422858056599378</v>
      </c>
      <c r="T13" s="38"/>
    </row>
    <row r="14" spans="1:20">
      <c r="A14" s="35">
        <v>1999</v>
      </c>
      <c r="B14" s="14">
        <v>61889.5</v>
      </c>
      <c r="C14" s="14">
        <f t="shared" si="6"/>
        <v>885</v>
      </c>
      <c r="D14" s="14">
        <f t="shared" si="7"/>
        <v>32218.6</v>
      </c>
      <c r="E14" s="14">
        <v>398.9</v>
      </c>
      <c r="F14" s="14">
        <v>9000.5</v>
      </c>
      <c r="G14" s="14">
        <v>10529.4</v>
      </c>
      <c r="H14" s="14">
        <v>12289.8</v>
      </c>
      <c r="I14" s="14">
        <v>28785.9</v>
      </c>
      <c r="K14" s="37">
        <f t="shared" si="0"/>
        <v>1</v>
      </c>
      <c r="L14" s="37">
        <f t="shared" si="0"/>
        <v>1.4299679267080846E-2</v>
      </c>
      <c r="M14" s="37">
        <f t="shared" si="1"/>
        <v>0.5205826513382722</v>
      </c>
      <c r="N14" s="37">
        <f t="shared" si="1"/>
        <v>6.4453582594785862E-3</v>
      </c>
      <c r="O14" s="38">
        <f t="shared" si="8"/>
        <v>0.31556079787362962</v>
      </c>
      <c r="P14" s="37">
        <f t="shared" si="2"/>
        <v>0.14542854603769623</v>
      </c>
      <c r="Q14" s="37">
        <f t="shared" si="3"/>
        <v>0.17013225183593339</v>
      </c>
      <c r="R14" s="37">
        <f t="shared" si="4"/>
        <v>0.19857649520516404</v>
      </c>
      <c r="S14" s="37">
        <f t="shared" si="5"/>
        <v>0.46511766939464694</v>
      </c>
      <c r="T14" s="38"/>
    </row>
    <row r="15" spans="1:20">
      <c r="A15" s="35">
        <v>2000</v>
      </c>
      <c r="B15" s="14">
        <v>64948.5</v>
      </c>
      <c r="C15" s="14">
        <f t="shared" si="6"/>
        <v>434.20000000000437</v>
      </c>
      <c r="D15" s="14">
        <f t="shared" si="7"/>
        <v>29551.599999999999</v>
      </c>
      <c r="E15" s="14">
        <v>12.4</v>
      </c>
      <c r="F15" s="14">
        <v>9336.1</v>
      </c>
      <c r="G15" s="14">
        <v>8486.7000000000007</v>
      </c>
      <c r="H15" s="14">
        <v>11716.4</v>
      </c>
      <c r="I15" s="14">
        <v>34962.699999999997</v>
      </c>
      <c r="K15" s="37">
        <f t="shared" si="0"/>
        <v>1</v>
      </c>
      <c r="L15" s="37">
        <f t="shared" si="0"/>
        <v>6.6852968120896458E-3</v>
      </c>
      <c r="M15" s="37">
        <f t="shared" si="1"/>
        <v>0.45500050039646794</v>
      </c>
      <c r="N15" s="37">
        <f t="shared" si="1"/>
        <v>1.9092049854885026E-4</v>
      </c>
      <c r="O15" s="38">
        <f t="shared" si="8"/>
        <v>0.27441434367229423</v>
      </c>
      <c r="P15" s="37">
        <f t="shared" si="2"/>
        <v>0.14374619891144522</v>
      </c>
      <c r="Q15" s="37">
        <f t="shared" si="3"/>
        <v>0.13066814476084898</v>
      </c>
      <c r="R15" s="37">
        <f t="shared" si="4"/>
        <v>0.18039523622562492</v>
      </c>
      <c r="S15" s="37">
        <f t="shared" si="5"/>
        <v>0.53831420279144238</v>
      </c>
      <c r="T15" s="38"/>
    </row>
    <row r="16" spans="1:20">
      <c r="A16" s="35">
        <v>2001</v>
      </c>
      <c r="B16" s="14">
        <v>72515</v>
      </c>
      <c r="C16" s="14">
        <f t="shared" si="6"/>
        <v>182.5</v>
      </c>
      <c r="D16" s="14">
        <f t="shared" si="7"/>
        <v>28422.1</v>
      </c>
      <c r="E16" s="14">
        <v>14.8</v>
      </c>
      <c r="F16" s="14">
        <v>9874.7000000000007</v>
      </c>
      <c r="G16" s="14">
        <v>6902.1</v>
      </c>
      <c r="H16" s="14">
        <v>11630.5</v>
      </c>
      <c r="I16" s="14">
        <v>43910.400000000001</v>
      </c>
      <c r="K16" s="37">
        <f t="shared" si="0"/>
        <v>1</v>
      </c>
      <c r="L16" s="37">
        <f t="shared" si="0"/>
        <v>2.5167206784803145E-3</v>
      </c>
      <c r="M16" s="37">
        <f t="shared" si="1"/>
        <v>0.39194787285389227</v>
      </c>
      <c r="N16" s="37">
        <f t="shared" si="1"/>
        <v>2.0409570433703371E-4</v>
      </c>
      <c r="O16" s="38">
        <f t="shared" si="8"/>
        <v>0.23135627111632079</v>
      </c>
      <c r="P16" s="37">
        <f t="shared" si="2"/>
        <v>0.13617458456870993</v>
      </c>
      <c r="Q16" s="37">
        <f t="shared" si="3"/>
        <v>9.5181686547610847E-2</v>
      </c>
      <c r="R16" s="37">
        <f t="shared" si="4"/>
        <v>0.16038750603323451</v>
      </c>
      <c r="S16" s="37">
        <f t="shared" si="5"/>
        <v>0.60553540646762738</v>
      </c>
      <c r="T16" s="38"/>
    </row>
    <row r="17" spans="1:20">
      <c r="A17" s="35">
        <v>2002</v>
      </c>
      <c r="B17" s="14">
        <v>82218.5</v>
      </c>
      <c r="C17" s="14">
        <f t="shared" si="6"/>
        <v>2364.2000000000116</v>
      </c>
      <c r="D17" s="14">
        <f t="shared" si="7"/>
        <v>27503.1</v>
      </c>
      <c r="E17" s="14">
        <v>30.4</v>
      </c>
      <c r="F17" s="14">
        <v>9064.5</v>
      </c>
      <c r="G17" s="14">
        <v>6410.7</v>
      </c>
      <c r="H17" s="14">
        <v>11997.5</v>
      </c>
      <c r="I17" s="14">
        <v>52351.199999999997</v>
      </c>
      <c r="K17" s="37">
        <f t="shared" si="0"/>
        <v>1</v>
      </c>
      <c r="L17" s="37">
        <f t="shared" si="0"/>
        <v>2.8755085534277709E-2</v>
      </c>
      <c r="M17" s="37">
        <f t="shared" si="1"/>
        <v>0.33451230562464651</v>
      </c>
      <c r="N17" s="37">
        <f t="shared" si="1"/>
        <v>3.6974646825227897E-4</v>
      </c>
      <c r="O17" s="38">
        <f t="shared" si="8"/>
        <v>0.18822041268084433</v>
      </c>
      <c r="P17" s="37">
        <f t="shared" si="2"/>
        <v>0.11024890991686785</v>
      </c>
      <c r="Q17" s="37">
        <f t="shared" si="3"/>
        <v>7.7971502763976477E-2</v>
      </c>
      <c r="R17" s="37">
        <f t="shared" si="4"/>
        <v>0.14592214647554991</v>
      </c>
      <c r="S17" s="37">
        <f t="shared" si="5"/>
        <v>0.63673260884107585</v>
      </c>
      <c r="T17" s="38"/>
    </row>
    <row r="18" spans="1:20">
      <c r="A18" s="35">
        <v>2003</v>
      </c>
      <c r="B18" s="14">
        <v>87993.4</v>
      </c>
      <c r="C18" s="14">
        <f t="shared" si="6"/>
        <v>2775.3999999999942</v>
      </c>
      <c r="D18" s="14">
        <f t="shared" si="7"/>
        <v>27271.5</v>
      </c>
      <c r="E18" s="14">
        <v>25.4</v>
      </c>
      <c r="F18" s="14">
        <v>8997.4</v>
      </c>
      <c r="G18" s="14">
        <v>5894.7</v>
      </c>
      <c r="H18" s="14">
        <v>12354</v>
      </c>
      <c r="I18" s="14">
        <v>57946.5</v>
      </c>
      <c r="K18" s="37">
        <f t="shared" si="0"/>
        <v>1</v>
      </c>
      <c r="L18" s="37">
        <f t="shared" si="0"/>
        <v>3.1541001938781711E-2</v>
      </c>
      <c r="M18" s="37">
        <f t="shared" si="1"/>
        <v>0.30992665358992838</v>
      </c>
      <c r="N18" s="37">
        <f t="shared" si="1"/>
        <v>2.8865801298733767E-4</v>
      </c>
      <c r="O18" s="38">
        <f t="shared" si="8"/>
        <v>0.16924110217357213</v>
      </c>
      <c r="P18" s="37">
        <f t="shared" si="2"/>
        <v>0.10225085063197922</v>
      </c>
      <c r="Q18" s="37">
        <f t="shared" si="3"/>
        <v>6.6990251541592896E-2</v>
      </c>
      <c r="R18" s="37">
        <f t="shared" si="4"/>
        <v>0.14039689340336889</v>
      </c>
      <c r="S18" s="37">
        <f t="shared" si="5"/>
        <v>0.65853234447128994</v>
      </c>
      <c r="T18" s="38"/>
    </row>
    <row r="19" spans="1:20">
      <c r="A19" s="35">
        <v>2004</v>
      </c>
      <c r="B19" s="14">
        <v>95649.5</v>
      </c>
      <c r="C19" s="14">
        <f t="shared" si="6"/>
        <v>3207.3999999999942</v>
      </c>
      <c r="D19" s="14">
        <f t="shared" si="7"/>
        <v>27347</v>
      </c>
      <c r="E19" s="14">
        <v>29.4</v>
      </c>
      <c r="F19" s="14">
        <v>9915.6</v>
      </c>
      <c r="G19" s="14">
        <v>4924.8</v>
      </c>
      <c r="H19" s="14">
        <v>12477.2</v>
      </c>
      <c r="I19" s="14">
        <v>65095.1</v>
      </c>
      <c r="K19" s="37">
        <f t="shared" si="0"/>
        <v>1</v>
      </c>
      <c r="L19" s="37">
        <f t="shared" si="0"/>
        <v>3.3532846486390357E-2</v>
      </c>
      <c r="M19" s="37">
        <f t="shared" si="1"/>
        <v>0.28590844698613166</v>
      </c>
      <c r="N19" s="37">
        <f t="shared" si="1"/>
        <v>3.0737222881457822E-4</v>
      </c>
      <c r="O19" s="38">
        <f t="shared" si="8"/>
        <v>0.15515397362244446</v>
      </c>
      <c r="P19" s="37">
        <f t="shared" si="2"/>
        <v>0.10366598884468817</v>
      </c>
      <c r="Q19" s="37">
        <f t="shared" si="3"/>
        <v>5.148798477775629E-2</v>
      </c>
      <c r="R19" s="37">
        <f t="shared" si="4"/>
        <v>0.13044710113487265</v>
      </c>
      <c r="S19" s="37">
        <f t="shared" si="5"/>
        <v>0.68055870652747796</v>
      </c>
      <c r="T19" s="38"/>
    </row>
    <row r="20" spans="1:20">
      <c r="A20" s="35">
        <v>2005</v>
      </c>
      <c r="B20" s="14">
        <v>107298.1</v>
      </c>
      <c r="C20" s="14">
        <f t="shared" si="6"/>
        <v>2890.8000000000029</v>
      </c>
      <c r="D20" s="14">
        <f t="shared" si="7"/>
        <v>26784.3</v>
      </c>
      <c r="E20" s="14">
        <v>33.700000000000003</v>
      </c>
      <c r="F20" s="14">
        <v>10902.8</v>
      </c>
      <c r="G20" s="14">
        <v>4538</v>
      </c>
      <c r="H20" s="14">
        <v>11309.8</v>
      </c>
      <c r="I20" s="14">
        <v>77623</v>
      </c>
      <c r="K20" s="37">
        <f t="shared" si="0"/>
        <v>1</v>
      </c>
      <c r="L20" s="37">
        <f t="shared" si="0"/>
        <v>2.6941763181267914E-2</v>
      </c>
      <c r="M20" s="37">
        <f t="shared" si="1"/>
        <v>0.24962510985749048</v>
      </c>
      <c r="N20" s="37">
        <f t="shared" si="1"/>
        <v>3.1407825488056172E-4</v>
      </c>
      <c r="O20" s="38">
        <f t="shared" si="8"/>
        <v>0.14390562367833165</v>
      </c>
      <c r="P20" s="37">
        <f t="shared" si="2"/>
        <v>0.10161223730895513</v>
      </c>
      <c r="Q20" s="37">
        <f t="shared" si="3"/>
        <v>4.2293386369376532E-2</v>
      </c>
      <c r="R20" s="37">
        <f t="shared" si="4"/>
        <v>0.10540540792427823</v>
      </c>
      <c r="S20" s="37">
        <f t="shared" si="5"/>
        <v>0.72343312696124162</v>
      </c>
      <c r="T20" s="38"/>
    </row>
    <row r="21" spans="1:20">
      <c r="A21" s="35">
        <v>2006</v>
      </c>
      <c r="B21" s="14">
        <v>114967.5</v>
      </c>
      <c r="C21" s="14">
        <f t="shared" si="6"/>
        <v>3277.7000000000116</v>
      </c>
      <c r="D21" s="14">
        <f t="shared" si="7"/>
        <v>29009.9</v>
      </c>
      <c r="E21" s="14">
        <v>29.8</v>
      </c>
      <c r="F21" s="14">
        <v>11769.3</v>
      </c>
      <c r="G21" s="14">
        <v>4326.2</v>
      </c>
      <c r="H21" s="14">
        <v>12884.6</v>
      </c>
      <c r="I21" s="14">
        <v>82679.899999999994</v>
      </c>
      <c r="K21" s="37">
        <f t="shared" si="0"/>
        <v>1</v>
      </c>
      <c r="L21" s="37">
        <f t="shared" si="0"/>
        <v>2.850979624676549E-2</v>
      </c>
      <c r="M21" s="37">
        <f t="shared" ref="M21:N27" si="9">IFERROR(D21/$B21,"")</f>
        <v>0.25233131102268036</v>
      </c>
      <c r="N21" s="37">
        <f t="shared" si="9"/>
        <v>2.5920368799878224E-4</v>
      </c>
      <c r="O21" s="38">
        <f t="shared" si="8"/>
        <v>0.14000043490551678</v>
      </c>
      <c r="P21" s="37">
        <f t="shared" si="2"/>
        <v>0.10237066997194859</v>
      </c>
      <c r="Q21" s="37">
        <f t="shared" si="3"/>
        <v>3.7629764933568184E-2</v>
      </c>
      <c r="R21" s="37">
        <f t="shared" si="4"/>
        <v>0.11207167242916477</v>
      </c>
      <c r="S21" s="37">
        <f t="shared" si="5"/>
        <v>0.71915889273055422</v>
      </c>
      <c r="T21" s="38"/>
    </row>
    <row r="22" spans="1:20">
      <c r="A22" s="35">
        <v>2007</v>
      </c>
      <c r="B22" s="14">
        <v>119610.1</v>
      </c>
      <c r="C22" s="14">
        <f t="shared" si="6"/>
        <v>3823.7000000000116</v>
      </c>
      <c r="D22" s="14">
        <f t="shared" si="7"/>
        <v>28173.1</v>
      </c>
      <c r="E22" s="14">
        <v>30.6</v>
      </c>
      <c r="F22" s="14">
        <v>10525.5</v>
      </c>
      <c r="G22" s="14">
        <v>4222.7</v>
      </c>
      <c r="H22" s="14">
        <v>13394.3</v>
      </c>
      <c r="I22" s="14">
        <v>87613.3</v>
      </c>
      <c r="K22" s="37">
        <f t="shared" si="0"/>
        <v>1</v>
      </c>
      <c r="L22" s="37">
        <f t="shared" si="0"/>
        <v>3.1968036144104983E-2</v>
      </c>
      <c r="M22" s="37">
        <f t="shared" si="9"/>
        <v>0.2355411457728068</v>
      </c>
      <c r="N22" s="37">
        <f t="shared" si="9"/>
        <v>2.5583123833187999E-4</v>
      </c>
      <c r="O22" s="38">
        <f t="shared" si="8"/>
        <v>0.12330229637798146</v>
      </c>
      <c r="P22" s="37">
        <f t="shared" si="2"/>
        <v>8.7998421537980487E-2</v>
      </c>
      <c r="Q22" s="37">
        <f t="shared" si="3"/>
        <v>3.5303874840000964E-2</v>
      </c>
      <c r="R22" s="37">
        <f t="shared" si="4"/>
        <v>0.11198301815649346</v>
      </c>
      <c r="S22" s="37">
        <f t="shared" si="5"/>
        <v>0.73249081808308825</v>
      </c>
      <c r="T22" s="38"/>
    </row>
    <row r="23" spans="1:20">
      <c r="A23" s="35">
        <v>2008</v>
      </c>
      <c r="B23" s="14">
        <v>127837.7</v>
      </c>
      <c r="C23" s="14">
        <f t="shared" si="6"/>
        <v>4535.6999999999971</v>
      </c>
      <c r="D23" s="14">
        <f t="shared" si="7"/>
        <v>28861.200000000001</v>
      </c>
      <c r="E23" s="14">
        <v>31.4</v>
      </c>
      <c r="F23" s="14">
        <v>12527.6</v>
      </c>
      <c r="G23" s="14">
        <v>3579.5</v>
      </c>
      <c r="H23" s="14">
        <v>12722.7</v>
      </c>
      <c r="I23" s="14">
        <v>94440.8</v>
      </c>
      <c r="K23" s="37">
        <f t="shared" si="0"/>
        <v>1</v>
      </c>
      <c r="L23" s="37">
        <f t="shared" si="0"/>
        <v>3.5480143963791566E-2</v>
      </c>
      <c r="M23" s="37">
        <f t="shared" si="9"/>
        <v>0.22576438718781705</v>
      </c>
      <c r="N23" s="37">
        <f t="shared" si="9"/>
        <v>2.4562394348459019E-4</v>
      </c>
      <c r="O23" s="38">
        <f t="shared" si="8"/>
        <v>0.12599647834715424</v>
      </c>
      <c r="P23" s="37">
        <f t="shared" si="2"/>
        <v>9.7996131031769199E-2</v>
      </c>
      <c r="Q23" s="37">
        <f t="shared" si="3"/>
        <v>2.8000347315385057E-2</v>
      </c>
      <c r="R23" s="37">
        <f t="shared" si="4"/>
        <v>9.9522284897178223E-2</v>
      </c>
      <c r="S23" s="37">
        <f t="shared" si="5"/>
        <v>0.73875546884839138</v>
      </c>
      <c r="T23" s="38"/>
    </row>
    <row r="24" spans="1:20">
      <c r="A24" s="35">
        <v>2009</v>
      </c>
      <c r="B24" s="14">
        <v>145856.70000000001</v>
      </c>
      <c r="C24" s="14">
        <f t="shared" si="6"/>
        <v>4801.5</v>
      </c>
      <c r="D24" s="14">
        <f t="shared" si="7"/>
        <v>35817.300000000003</v>
      </c>
      <c r="E24" s="14">
        <v>20.7</v>
      </c>
      <c r="F24" s="14">
        <v>18945</v>
      </c>
      <c r="G24" s="14">
        <v>4976.8999999999996</v>
      </c>
      <c r="H24" s="14">
        <v>11874.7</v>
      </c>
      <c r="I24" s="14">
        <v>105237.9</v>
      </c>
      <c r="K24" s="37">
        <f t="shared" si="0"/>
        <v>1</v>
      </c>
      <c r="L24" s="37">
        <f t="shared" si="0"/>
        <v>3.2919296816670059E-2</v>
      </c>
      <c r="M24" s="37">
        <f t="shared" si="9"/>
        <v>0.24556499632858828</v>
      </c>
      <c r="N24" s="37">
        <f t="shared" si="9"/>
        <v>1.419201174851755E-4</v>
      </c>
      <c r="O24" s="38">
        <f t="shared" si="8"/>
        <v>0.16400960668930531</v>
      </c>
      <c r="P24" s="37">
        <f t="shared" si="2"/>
        <v>0.12988775969838889</v>
      </c>
      <c r="Q24" s="37">
        <f t="shared" si="3"/>
        <v>3.4121846990916423E-2</v>
      </c>
      <c r="R24" s="37">
        <f t="shared" si="4"/>
        <v>8.141346952179776E-2</v>
      </c>
      <c r="S24" s="37">
        <f t="shared" si="5"/>
        <v>0.72151570685474153</v>
      </c>
      <c r="T24" s="38"/>
    </row>
    <row r="25" spans="1:20">
      <c r="A25" s="35">
        <v>2010</v>
      </c>
      <c r="B25" s="14">
        <v>168454.2</v>
      </c>
      <c r="C25" s="14">
        <f t="shared" si="6"/>
        <v>5980.8000000000175</v>
      </c>
      <c r="D25" s="14">
        <f t="shared" si="7"/>
        <v>59333.2</v>
      </c>
      <c r="E25" s="14">
        <v>1202.4000000000001</v>
      </c>
      <c r="F25" s="14">
        <v>35173.699999999997</v>
      </c>
      <c r="G25" s="14">
        <v>10142.299999999999</v>
      </c>
      <c r="H25" s="14">
        <v>12814.8</v>
      </c>
      <c r="I25" s="14">
        <v>103140.2</v>
      </c>
      <c r="K25" s="37">
        <f t="shared" si="0"/>
        <v>1</v>
      </c>
      <c r="L25" s="37">
        <f t="shared" si="0"/>
        <v>3.5504012366566209E-2</v>
      </c>
      <c r="M25" s="37">
        <f t="shared" si="9"/>
        <v>0.3522215533955223</v>
      </c>
      <c r="N25" s="37">
        <f t="shared" si="9"/>
        <v>7.1378451828449513E-3</v>
      </c>
      <c r="O25" s="38">
        <f t="shared" si="8"/>
        <v>0.26901080531087973</v>
      </c>
      <c r="P25" s="37">
        <f t="shared" si="2"/>
        <v>0.20880274875900984</v>
      </c>
      <c r="Q25" s="37">
        <f t="shared" si="3"/>
        <v>6.0208056551869879E-2</v>
      </c>
      <c r="R25" s="37">
        <f t="shared" si="4"/>
        <v>7.6072902901797634E-2</v>
      </c>
      <c r="S25" s="37">
        <f t="shared" si="5"/>
        <v>0.6122744342379115</v>
      </c>
      <c r="T25" s="38"/>
    </row>
    <row r="26" spans="1:20">
      <c r="A26" s="35">
        <v>2011</v>
      </c>
      <c r="B26" s="14">
        <v>192067.20000000001</v>
      </c>
      <c r="C26" s="14">
        <f t="shared" si="6"/>
        <v>6826.5</v>
      </c>
      <c r="D26" s="14">
        <f t="shared" si="7"/>
        <v>62311.000000000007</v>
      </c>
      <c r="E26" s="14">
        <v>1576.9</v>
      </c>
      <c r="F26" s="14">
        <v>37747.300000000003</v>
      </c>
      <c r="G26" s="14">
        <v>10918.4</v>
      </c>
      <c r="H26" s="14">
        <v>12068.4</v>
      </c>
      <c r="I26" s="14">
        <v>122929.7</v>
      </c>
      <c r="K26" s="37">
        <f t="shared" si="0"/>
        <v>1</v>
      </c>
      <c r="L26" s="37">
        <f t="shared" si="0"/>
        <v>3.5542247713300341E-2</v>
      </c>
      <c r="M26" s="37">
        <f t="shared" si="9"/>
        <v>0.3244229103147232</v>
      </c>
      <c r="N26" s="37">
        <f t="shared" si="9"/>
        <v>8.2101472817847094E-3</v>
      </c>
      <c r="O26" s="38">
        <f t="shared" si="8"/>
        <v>0.25337850502324188</v>
      </c>
      <c r="P26" s="37">
        <f t="shared" si="2"/>
        <v>0.19653173472617919</v>
      </c>
      <c r="Q26" s="37">
        <f t="shared" si="3"/>
        <v>5.6846770297062692E-2</v>
      </c>
      <c r="R26" s="37">
        <f t="shared" si="4"/>
        <v>6.2834258009696595E-2</v>
      </c>
      <c r="S26" s="37">
        <f t="shared" si="5"/>
        <v>0.64003484197197646</v>
      </c>
      <c r="T26" s="38"/>
    </row>
    <row r="27" spans="1:20">
      <c r="A27" s="35">
        <v>2012</v>
      </c>
      <c r="B27" s="14">
        <v>213843.20000000001</v>
      </c>
      <c r="C27" s="14">
        <f t="shared" si="6"/>
        <v>8999.5000000000291</v>
      </c>
      <c r="D27" s="14">
        <f t="shared" si="7"/>
        <v>69657.899999999994</v>
      </c>
      <c r="E27" s="14">
        <v>1490.5</v>
      </c>
      <c r="F27" s="14">
        <v>40634.5</v>
      </c>
      <c r="G27" s="14">
        <v>16442.7</v>
      </c>
      <c r="H27" s="14">
        <v>11090.2</v>
      </c>
      <c r="I27" s="14">
        <v>135185.79999999999</v>
      </c>
      <c r="K27" s="37">
        <f t="shared" si="0"/>
        <v>1</v>
      </c>
      <c r="L27" s="37">
        <f t="shared" si="0"/>
        <v>4.2084574117858452E-2</v>
      </c>
      <c r="M27" s="37">
        <f t="shared" si="9"/>
        <v>0.32574288076497165</v>
      </c>
      <c r="N27" s="37">
        <f t="shared" si="9"/>
        <v>6.9700603058689727E-3</v>
      </c>
      <c r="O27" s="38">
        <f t="shared" si="8"/>
        <v>0.26691145661868132</v>
      </c>
      <c r="P27" s="37">
        <f t="shared" si="2"/>
        <v>0.1900200707808338</v>
      </c>
      <c r="Q27" s="37">
        <f t="shared" si="3"/>
        <v>7.6891385837847548E-2</v>
      </c>
      <c r="R27" s="37">
        <f t="shared" si="4"/>
        <v>5.1861363840421393E-2</v>
      </c>
      <c r="S27" s="37">
        <f t="shared" si="5"/>
        <v>0.63217254511716992</v>
      </c>
      <c r="T27" s="38"/>
    </row>
  </sheetData>
  <mergeCells count="13">
    <mergeCell ref="L1:S1"/>
    <mergeCell ref="C2:C3"/>
    <mergeCell ref="L2:L4"/>
    <mergeCell ref="M2:M4"/>
    <mergeCell ref="S2:S4"/>
    <mergeCell ref="N3:N4"/>
    <mergeCell ref="O3:O4"/>
    <mergeCell ref="R3:R4"/>
    <mergeCell ref="B1:B3"/>
    <mergeCell ref="D1:I1"/>
    <mergeCell ref="D2:D3"/>
    <mergeCell ref="I2:I3"/>
    <mergeCell ref="K1:K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27"/>
  <sheetViews>
    <sheetView workbookViewId="0">
      <selection activeCell="B5" sqref="B5:I27"/>
    </sheetView>
  </sheetViews>
  <sheetFormatPr defaultRowHeight="12.75"/>
  <cols>
    <col min="1" max="1" width="35.140625"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9" width="18.140625" style="33" customWidth="1"/>
    <col min="10" max="11" width="9.140625" style="33"/>
    <col min="12" max="12" width="20.140625" style="33" bestFit="1" customWidth="1"/>
    <col min="13" max="14" width="9.140625" style="33"/>
    <col min="15" max="15" width="16.85546875" style="33" bestFit="1" customWidth="1"/>
    <col min="16" max="16384" width="9.140625" style="33"/>
  </cols>
  <sheetData>
    <row r="1" spans="1:20">
      <c r="A1" s="34" t="s">
        <v>23</v>
      </c>
      <c r="B1" s="252" t="s">
        <v>1</v>
      </c>
      <c r="C1" s="90"/>
      <c r="D1" s="253" t="s">
        <v>8</v>
      </c>
      <c r="E1" s="253"/>
      <c r="F1" s="253"/>
      <c r="G1" s="253"/>
      <c r="H1" s="253"/>
      <c r="I1" s="253"/>
      <c r="K1" s="250" t="s">
        <v>1</v>
      </c>
      <c r="L1" s="249" t="s">
        <v>787</v>
      </c>
      <c r="M1" s="249"/>
      <c r="N1" s="249"/>
      <c r="O1" s="249"/>
      <c r="P1" s="249"/>
      <c r="Q1" s="249"/>
      <c r="R1" s="249"/>
      <c r="S1" s="249"/>
    </row>
    <row r="2" spans="1:20" ht="15" customHeight="1">
      <c r="B2" s="252"/>
      <c r="C2" s="252" t="s">
        <v>32</v>
      </c>
      <c r="D2" s="248" t="s">
        <v>2</v>
      </c>
      <c r="I2" s="248" t="s">
        <v>7</v>
      </c>
      <c r="K2" s="250"/>
      <c r="L2" s="251" t="s">
        <v>798</v>
      </c>
      <c r="M2" s="251" t="s">
        <v>799</v>
      </c>
      <c r="N2" s="110"/>
      <c r="O2" s="110"/>
      <c r="P2" s="110"/>
      <c r="Q2" s="110"/>
      <c r="R2" s="110"/>
      <c r="S2" s="251" t="s">
        <v>800</v>
      </c>
    </row>
    <row r="3" spans="1:20">
      <c r="B3" s="252"/>
      <c r="C3" s="252"/>
      <c r="D3" s="248"/>
      <c r="E3" s="58" t="s">
        <v>3</v>
      </c>
      <c r="F3" s="58" t="s">
        <v>4</v>
      </c>
      <c r="G3" s="58" t="s">
        <v>5</v>
      </c>
      <c r="H3" s="58" t="s">
        <v>6</v>
      </c>
      <c r="I3" s="248"/>
      <c r="K3" s="250"/>
      <c r="L3" s="251"/>
      <c r="M3" s="251"/>
      <c r="N3" s="235" t="s">
        <v>801</v>
      </c>
      <c r="O3" s="235" t="s">
        <v>802</v>
      </c>
      <c r="P3" s="91"/>
      <c r="Q3" s="91"/>
      <c r="R3" s="235" t="s">
        <v>803</v>
      </c>
      <c r="S3" s="251"/>
    </row>
    <row r="4" spans="1:20" ht="51">
      <c r="B4" s="90"/>
      <c r="C4" s="90"/>
      <c r="D4" s="91"/>
      <c r="E4" s="58"/>
      <c r="F4" s="58"/>
      <c r="G4" s="58"/>
      <c r="H4" s="58"/>
      <c r="I4" s="91"/>
      <c r="K4" s="250"/>
      <c r="L4" s="251"/>
      <c r="M4" s="251"/>
      <c r="N4" s="235"/>
      <c r="O4" s="235"/>
      <c r="P4" s="111" t="s">
        <v>804</v>
      </c>
      <c r="Q4" s="111" t="s">
        <v>805</v>
      </c>
      <c r="R4" s="235"/>
      <c r="S4" s="251"/>
    </row>
    <row r="5" spans="1:20">
      <c r="A5" s="35">
        <v>1990</v>
      </c>
      <c r="B5" s="14"/>
      <c r="C5" s="14"/>
      <c r="D5" s="14"/>
      <c r="E5" s="14"/>
      <c r="F5" s="14"/>
      <c r="G5" s="14"/>
      <c r="H5" s="14"/>
      <c r="I5" s="14"/>
      <c r="K5" s="37" t="str">
        <f t="shared" ref="K5:L27" si="0">IFERROR(B5/$B5,"")</f>
        <v/>
      </c>
      <c r="L5" s="37" t="str">
        <f t="shared" si="0"/>
        <v/>
      </c>
      <c r="M5" s="37" t="str">
        <f t="shared" ref="M5:N20" si="1">IFERROR(D5/$B5,"")</f>
        <v/>
      </c>
      <c r="N5" s="37" t="str">
        <f t="shared" si="1"/>
        <v/>
      </c>
      <c r="O5" s="38"/>
      <c r="P5" s="37" t="str">
        <f t="shared" ref="P5:P27" si="2">IFERROR(F5/$B5,"")</f>
        <v/>
      </c>
      <c r="Q5" s="37" t="str">
        <f t="shared" ref="Q5:Q27" si="3">IFERROR(G5/$B5,"")</f>
        <v/>
      </c>
      <c r="R5" s="37" t="str">
        <f t="shared" ref="R5:R27" si="4">IFERROR(H5/$B5,"")</f>
        <v/>
      </c>
      <c r="S5" s="37" t="str">
        <f t="shared" ref="S5:S27" si="5">IFERROR(I5/$B5,"")</f>
        <v/>
      </c>
      <c r="T5" s="38"/>
    </row>
    <row r="6" spans="1:20">
      <c r="A6" s="35">
        <v>1991</v>
      </c>
      <c r="B6" s="14"/>
      <c r="C6" s="14"/>
      <c r="D6" s="14"/>
      <c r="E6" s="14"/>
      <c r="F6" s="14"/>
      <c r="G6" s="14"/>
      <c r="H6" s="14"/>
      <c r="I6" s="14"/>
      <c r="K6" s="37" t="str">
        <f t="shared" si="0"/>
        <v/>
      </c>
      <c r="L6" s="37" t="str">
        <f t="shared" si="0"/>
        <v/>
      </c>
      <c r="M6" s="37" t="str">
        <f t="shared" si="1"/>
        <v/>
      </c>
      <c r="N6" s="37" t="str">
        <f t="shared" si="1"/>
        <v/>
      </c>
      <c r="O6" s="38"/>
      <c r="P6" s="37" t="str">
        <f t="shared" si="2"/>
        <v/>
      </c>
      <c r="Q6" s="37" t="str">
        <f t="shared" si="3"/>
        <v/>
      </c>
      <c r="R6" s="37" t="str">
        <f t="shared" si="4"/>
        <v/>
      </c>
      <c r="S6" s="37" t="str">
        <f t="shared" si="5"/>
        <v/>
      </c>
      <c r="T6" s="38"/>
    </row>
    <row r="7" spans="1:20">
      <c r="A7" s="35">
        <v>1992</v>
      </c>
      <c r="B7" s="14"/>
      <c r="C7" s="14"/>
      <c r="D7" s="14"/>
      <c r="E7" s="14"/>
      <c r="F7" s="14"/>
      <c r="G7" s="14"/>
      <c r="H7" s="14"/>
      <c r="I7" s="14"/>
      <c r="K7" s="37" t="str">
        <f t="shared" si="0"/>
        <v/>
      </c>
      <c r="L7" s="37" t="str">
        <f t="shared" si="0"/>
        <v/>
      </c>
      <c r="M7" s="37" t="str">
        <f t="shared" si="1"/>
        <v/>
      </c>
      <c r="N7" s="37" t="str">
        <f t="shared" si="1"/>
        <v/>
      </c>
      <c r="O7" s="38"/>
      <c r="P7" s="37" t="str">
        <f t="shared" si="2"/>
        <v/>
      </c>
      <c r="Q7" s="37" t="str">
        <f t="shared" si="3"/>
        <v/>
      </c>
      <c r="R7" s="37" t="str">
        <f t="shared" si="4"/>
        <v/>
      </c>
      <c r="S7" s="37" t="str">
        <f t="shared" si="5"/>
        <v/>
      </c>
      <c r="T7" s="38"/>
    </row>
    <row r="8" spans="1:20">
      <c r="A8" s="35">
        <v>1993</v>
      </c>
      <c r="B8" s="14"/>
      <c r="C8" s="14"/>
      <c r="D8" s="14"/>
      <c r="E8" s="14"/>
      <c r="F8" s="14"/>
      <c r="G8" s="14"/>
      <c r="H8" s="14"/>
      <c r="I8" s="14"/>
      <c r="K8" s="37" t="str">
        <f t="shared" si="0"/>
        <v/>
      </c>
      <c r="L8" s="37" t="str">
        <f t="shared" si="0"/>
        <v/>
      </c>
      <c r="M8" s="37" t="str">
        <f t="shared" si="1"/>
        <v/>
      </c>
      <c r="N8" s="37" t="str">
        <f t="shared" si="1"/>
        <v/>
      </c>
      <c r="O8" s="38"/>
      <c r="P8" s="37" t="str">
        <f t="shared" si="2"/>
        <v/>
      </c>
      <c r="Q8" s="37" t="str">
        <f t="shared" si="3"/>
        <v/>
      </c>
      <c r="R8" s="37" t="str">
        <f t="shared" si="4"/>
        <v/>
      </c>
      <c r="S8" s="37" t="str">
        <f t="shared" si="5"/>
        <v/>
      </c>
      <c r="T8" s="38"/>
    </row>
    <row r="9" spans="1:20">
      <c r="A9" s="35">
        <v>1994</v>
      </c>
      <c r="B9" s="14"/>
      <c r="C9" s="14"/>
      <c r="D9" s="14"/>
      <c r="E9" s="14"/>
      <c r="F9" s="14"/>
      <c r="G9" s="14"/>
      <c r="H9" s="14"/>
      <c r="I9" s="14"/>
      <c r="K9" s="37" t="str">
        <f t="shared" si="0"/>
        <v/>
      </c>
      <c r="L9" s="37" t="str">
        <f t="shared" si="0"/>
        <v/>
      </c>
      <c r="M9" s="37" t="str">
        <f t="shared" si="1"/>
        <v/>
      </c>
      <c r="N9" s="37" t="str">
        <f t="shared" si="1"/>
        <v/>
      </c>
      <c r="O9" s="38"/>
      <c r="P9" s="37" t="str">
        <f t="shared" si="2"/>
        <v/>
      </c>
      <c r="Q9" s="37" t="str">
        <f t="shared" si="3"/>
        <v/>
      </c>
      <c r="R9" s="37" t="str">
        <f t="shared" si="4"/>
        <v/>
      </c>
      <c r="S9" s="37" t="str">
        <f t="shared" si="5"/>
        <v/>
      </c>
      <c r="T9" s="38"/>
    </row>
    <row r="10" spans="1:20">
      <c r="A10" s="35">
        <v>1995</v>
      </c>
      <c r="B10" s="14">
        <v>1926</v>
      </c>
      <c r="C10" s="14">
        <f t="shared" ref="C10:C27" si="6">IFERROR(B10-SUM(D10,I10),"")</f>
        <v>0</v>
      </c>
      <c r="D10" s="14">
        <f>IFERROR(SUM(E10:H10),"")</f>
        <v>1594</v>
      </c>
      <c r="E10" s="14">
        <v>3</v>
      </c>
      <c r="F10" s="14">
        <v>453</v>
      </c>
      <c r="G10" s="14">
        <v>1044</v>
      </c>
      <c r="H10" s="14">
        <v>94</v>
      </c>
      <c r="I10" s="14">
        <v>332</v>
      </c>
      <c r="K10" s="37">
        <f t="shared" si="0"/>
        <v>1</v>
      </c>
      <c r="L10" s="37">
        <f t="shared" si="0"/>
        <v>0</v>
      </c>
      <c r="M10" s="37">
        <f t="shared" si="1"/>
        <v>0.82762201453790241</v>
      </c>
      <c r="N10" s="37">
        <f t="shared" si="1"/>
        <v>1.557632398753894E-3</v>
      </c>
      <c r="O10" s="38">
        <f t="shared" ref="O10:O27" si="7">SUM(P10:Q10)</f>
        <v>0.77725856697819307</v>
      </c>
      <c r="P10" s="37">
        <f t="shared" si="2"/>
        <v>0.235202492211838</v>
      </c>
      <c r="Q10" s="37">
        <f t="shared" si="3"/>
        <v>0.54205607476635509</v>
      </c>
      <c r="R10" s="37">
        <f t="shared" si="4"/>
        <v>4.8805815160955349E-2</v>
      </c>
      <c r="S10" s="37">
        <f t="shared" si="5"/>
        <v>0.17237798546209762</v>
      </c>
      <c r="T10" s="38"/>
    </row>
    <row r="11" spans="1:20">
      <c r="A11" s="35">
        <v>1996</v>
      </c>
      <c r="B11" s="14">
        <v>2619</v>
      </c>
      <c r="C11" s="14">
        <f t="shared" si="6"/>
        <v>0</v>
      </c>
      <c r="D11" s="14">
        <f t="shared" ref="D11:D27" si="8">IFERROR(SUM(E11:H11),"")</f>
        <v>1603</v>
      </c>
      <c r="E11" s="14">
        <v>4</v>
      </c>
      <c r="F11" s="14">
        <v>481</v>
      </c>
      <c r="G11" s="14">
        <v>1095</v>
      </c>
      <c r="H11" s="14">
        <v>23</v>
      </c>
      <c r="I11" s="14">
        <v>1016</v>
      </c>
      <c r="K11" s="37">
        <f t="shared" si="0"/>
        <v>1</v>
      </c>
      <c r="L11" s="37">
        <f t="shared" si="0"/>
        <v>0</v>
      </c>
      <c r="M11" s="37">
        <f t="shared" si="1"/>
        <v>0.61206567392134403</v>
      </c>
      <c r="N11" s="37">
        <f t="shared" si="1"/>
        <v>1.5273004963726614E-3</v>
      </c>
      <c r="O11" s="38">
        <f t="shared" si="7"/>
        <v>0.60175639557082861</v>
      </c>
      <c r="P11" s="37">
        <f t="shared" si="2"/>
        <v>0.18365788468881253</v>
      </c>
      <c r="Q11" s="37">
        <f t="shared" si="3"/>
        <v>0.41809851088201605</v>
      </c>
      <c r="R11" s="37">
        <f t="shared" si="4"/>
        <v>8.7819778541428032E-3</v>
      </c>
      <c r="S11" s="37">
        <f t="shared" si="5"/>
        <v>0.38793432607865597</v>
      </c>
      <c r="T11" s="38"/>
    </row>
    <row r="12" spans="1:20">
      <c r="A12" s="35">
        <v>1997</v>
      </c>
      <c r="B12" s="14">
        <v>3052</v>
      </c>
      <c r="C12" s="14">
        <f t="shared" si="6"/>
        <v>-1</v>
      </c>
      <c r="D12" s="14">
        <f t="shared" si="8"/>
        <v>1812</v>
      </c>
      <c r="E12" s="14">
        <v>2</v>
      </c>
      <c r="F12" s="14">
        <v>197</v>
      </c>
      <c r="G12" s="14">
        <v>1586</v>
      </c>
      <c r="H12" s="14">
        <v>27</v>
      </c>
      <c r="I12" s="14">
        <v>1241</v>
      </c>
      <c r="K12" s="37">
        <f t="shared" si="0"/>
        <v>1</v>
      </c>
      <c r="L12" s="37">
        <f t="shared" si="0"/>
        <v>-3.2765399737876802E-4</v>
      </c>
      <c r="M12" s="37">
        <f t="shared" si="1"/>
        <v>0.59370904325032769</v>
      </c>
      <c r="N12" s="37">
        <f t="shared" si="1"/>
        <v>6.5530799475753605E-4</v>
      </c>
      <c r="O12" s="38">
        <f t="shared" si="7"/>
        <v>0.58420707732634336</v>
      </c>
      <c r="P12" s="37">
        <f t="shared" si="2"/>
        <v>6.4547837483617296E-2</v>
      </c>
      <c r="Q12" s="37">
        <f t="shared" si="3"/>
        <v>0.51965923984272611</v>
      </c>
      <c r="R12" s="37">
        <f t="shared" si="4"/>
        <v>8.8466579292267363E-3</v>
      </c>
      <c r="S12" s="37">
        <f t="shared" si="5"/>
        <v>0.40661861074705113</v>
      </c>
      <c r="T12" s="38"/>
    </row>
    <row r="13" spans="1:20">
      <c r="A13" s="35">
        <v>1998</v>
      </c>
      <c r="B13" s="14">
        <v>3489</v>
      </c>
      <c r="C13" s="14">
        <f t="shared" si="6"/>
        <v>-1</v>
      </c>
      <c r="D13" s="14">
        <f t="shared" si="8"/>
        <v>2152</v>
      </c>
      <c r="E13" s="14">
        <v>3</v>
      </c>
      <c r="F13" s="14">
        <v>368</v>
      </c>
      <c r="G13" s="14">
        <v>1773</v>
      </c>
      <c r="H13" s="14">
        <v>8</v>
      </c>
      <c r="I13" s="14">
        <v>1338</v>
      </c>
      <c r="K13" s="37">
        <f t="shared" si="0"/>
        <v>1</v>
      </c>
      <c r="L13" s="37">
        <f t="shared" si="0"/>
        <v>-2.8661507595299513E-4</v>
      </c>
      <c r="M13" s="37">
        <f t="shared" si="1"/>
        <v>0.61679564345084548</v>
      </c>
      <c r="N13" s="37">
        <f t="shared" si="1"/>
        <v>8.598452278589854E-4</v>
      </c>
      <c r="O13" s="38">
        <f t="shared" si="7"/>
        <v>0.61364287761536251</v>
      </c>
      <c r="P13" s="37">
        <f t="shared" si="2"/>
        <v>0.10547434795070221</v>
      </c>
      <c r="Q13" s="37">
        <f t="shared" si="3"/>
        <v>0.50816852966466031</v>
      </c>
      <c r="R13" s="37">
        <f t="shared" si="4"/>
        <v>2.2929206076239611E-3</v>
      </c>
      <c r="S13" s="37">
        <f t="shared" si="5"/>
        <v>0.38349097162510748</v>
      </c>
      <c r="T13" s="38"/>
    </row>
    <row r="14" spans="1:20">
      <c r="A14" s="35">
        <v>1999</v>
      </c>
      <c r="B14" s="14">
        <v>4140</v>
      </c>
      <c r="C14" s="14">
        <f t="shared" si="6"/>
        <v>55</v>
      </c>
      <c r="D14" s="14">
        <f t="shared" si="8"/>
        <v>2310</v>
      </c>
      <c r="E14" s="14">
        <v>4</v>
      </c>
      <c r="F14" s="14">
        <v>440</v>
      </c>
      <c r="G14" s="14">
        <v>1859</v>
      </c>
      <c r="H14" s="14">
        <v>7</v>
      </c>
      <c r="I14" s="14">
        <v>1775</v>
      </c>
      <c r="K14" s="37">
        <f t="shared" si="0"/>
        <v>1</v>
      </c>
      <c r="L14" s="37">
        <f t="shared" si="0"/>
        <v>1.3285024154589372E-2</v>
      </c>
      <c r="M14" s="37">
        <f t="shared" si="1"/>
        <v>0.55797101449275366</v>
      </c>
      <c r="N14" s="37">
        <f t="shared" si="1"/>
        <v>9.6618357487922703E-4</v>
      </c>
      <c r="O14" s="38">
        <f t="shared" si="7"/>
        <v>0.55531400966183575</v>
      </c>
      <c r="P14" s="37">
        <f t="shared" si="2"/>
        <v>0.10628019323671498</v>
      </c>
      <c r="Q14" s="37">
        <f t="shared" si="3"/>
        <v>0.44903381642512075</v>
      </c>
      <c r="R14" s="37">
        <f t="shared" si="4"/>
        <v>1.6908212560386474E-3</v>
      </c>
      <c r="S14" s="37">
        <f t="shared" si="5"/>
        <v>0.42874396135265702</v>
      </c>
      <c r="T14" s="38"/>
    </row>
    <row r="15" spans="1:20">
      <c r="A15" s="35">
        <v>2000</v>
      </c>
      <c r="B15" s="14">
        <v>4960</v>
      </c>
      <c r="C15" s="14">
        <f t="shared" si="6"/>
        <v>75</v>
      </c>
      <c r="D15" s="14">
        <f t="shared" si="8"/>
        <v>2463</v>
      </c>
      <c r="E15" s="14">
        <v>1</v>
      </c>
      <c r="F15" s="14">
        <v>2083</v>
      </c>
      <c r="G15" s="14">
        <v>138</v>
      </c>
      <c r="H15" s="14">
        <v>241</v>
      </c>
      <c r="I15" s="14">
        <v>2422</v>
      </c>
      <c r="K15" s="37">
        <f t="shared" si="0"/>
        <v>1</v>
      </c>
      <c r="L15" s="37">
        <f t="shared" si="0"/>
        <v>1.5120967741935484E-2</v>
      </c>
      <c r="M15" s="37">
        <f t="shared" si="1"/>
        <v>0.4965725806451613</v>
      </c>
      <c r="N15" s="37">
        <f t="shared" si="1"/>
        <v>2.0161290322580645E-4</v>
      </c>
      <c r="O15" s="38">
        <f t="shared" si="7"/>
        <v>0.44778225806451616</v>
      </c>
      <c r="P15" s="37">
        <f t="shared" si="2"/>
        <v>0.41995967741935486</v>
      </c>
      <c r="Q15" s="37">
        <f t="shared" si="3"/>
        <v>2.7822580645161292E-2</v>
      </c>
      <c r="R15" s="37">
        <f t="shared" si="4"/>
        <v>4.8588709677419357E-2</v>
      </c>
      <c r="S15" s="37">
        <f t="shared" si="5"/>
        <v>0.4883064516129032</v>
      </c>
      <c r="T15" s="38"/>
    </row>
    <row r="16" spans="1:20">
      <c r="A16" s="35">
        <v>2001</v>
      </c>
      <c r="B16" s="14">
        <v>5610</v>
      </c>
      <c r="C16" s="14">
        <f t="shared" si="6"/>
        <v>98</v>
      </c>
      <c r="D16" s="14">
        <f t="shared" si="8"/>
        <v>3129</v>
      </c>
      <c r="E16" s="14">
        <v>33</v>
      </c>
      <c r="F16" s="14">
        <v>2216</v>
      </c>
      <c r="G16" s="14">
        <v>475</v>
      </c>
      <c r="H16" s="14">
        <v>405</v>
      </c>
      <c r="I16" s="14">
        <v>2383</v>
      </c>
      <c r="K16" s="37">
        <f t="shared" si="0"/>
        <v>1</v>
      </c>
      <c r="L16" s="37">
        <f t="shared" si="0"/>
        <v>1.7468805704099821E-2</v>
      </c>
      <c r="M16" s="37">
        <f t="shared" si="1"/>
        <v>0.55775401069518715</v>
      </c>
      <c r="N16" s="37">
        <f t="shared" si="1"/>
        <v>5.8823529411764705E-3</v>
      </c>
      <c r="O16" s="38">
        <f t="shared" si="7"/>
        <v>0.47967914438502673</v>
      </c>
      <c r="P16" s="37">
        <f t="shared" si="2"/>
        <v>0.39500891265597149</v>
      </c>
      <c r="Q16" s="37">
        <f t="shared" si="3"/>
        <v>8.4670231729055259E-2</v>
      </c>
      <c r="R16" s="37">
        <f t="shared" si="4"/>
        <v>7.2192513368983954E-2</v>
      </c>
      <c r="S16" s="37">
        <f t="shared" si="5"/>
        <v>0.42477718360071304</v>
      </c>
      <c r="T16" s="38"/>
    </row>
    <row r="17" spans="1:20">
      <c r="A17" s="35">
        <v>2002</v>
      </c>
      <c r="B17" s="14">
        <v>6579</v>
      </c>
      <c r="C17" s="14">
        <f t="shared" si="6"/>
        <v>136</v>
      </c>
      <c r="D17" s="14">
        <f t="shared" si="8"/>
        <v>4038</v>
      </c>
      <c r="E17" s="14">
        <v>31</v>
      </c>
      <c r="F17" s="14">
        <v>2441</v>
      </c>
      <c r="G17" s="14">
        <v>820</v>
      </c>
      <c r="H17" s="14">
        <v>746</v>
      </c>
      <c r="I17" s="14">
        <v>2405</v>
      </c>
      <c r="K17" s="37">
        <f t="shared" si="0"/>
        <v>1</v>
      </c>
      <c r="L17" s="37">
        <f t="shared" si="0"/>
        <v>2.0671834625322998E-2</v>
      </c>
      <c r="M17" s="37">
        <f t="shared" si="1"/>
        <v>0.61377108983128137</v>
      </c>
      <c r="N17" s="37">
        <f t="shared" si="1"/>
        <v>4.7119623043015658E-3</v>
      </c>
      <c r="O17" s="38">
        <f t="shared" si="7"/>
        <v>0.49566803465572279</v>
      </c>
      <c r="P17" s="37">
        <f t="shared" si="2"/>
        <v>0.37102903176774588</v>
      </c>
      <c r="Q17" s="37">
        <f t="shared" si="3"/>
        <v>0.1246390028879769</v>
      </c>
      <c r="R17" s="37">
        <f t="shared" si="4"/>
        <v>0.11339109287125702</v>
      </c>
      <c r="S17" s="37">
        <f t="shared" si="5"/>
        <v>0.36555707554339567</v>
      </c>
      <c r="T17" s="38"/>
    </row>
    <row r="18" spans="1:20">
      <c r="A18" s="35">
        <v>2003</v>
      </c>
      <c r="B18" s="14">
        <v>6999</v>
      </c>
      <c r="C18" s="14">
        <f t="shared" si="6"/>
        <v>141</v>
      </c>
      <c r="D18" s="14">
        <f t="shared" si="8"/>
        <v>4570</v>
      </c>
      <c r="E18" s="14">
        <v>98</v>
      </c>
      <c r="F18" s="14">
        <v>2548</v>
      </c>
      <c r="G18" s="14">
        <v>1184</v>
      </c>
      <c r="H18" s="14">
        <v>740</v>
      </c>
      <c r="I18" s="14">
        <v>2288</v>
      </c>
      <c r="K18" s="37">
        <f t="shared" si="0"/>
        <v>1</v>
      </c>
      <c r="L18" s="37">
        <f t="shared" si="0"/>
        <v>2.0145735105015002E-2</v>
      </c>
      <c r="M18" s="37">
        <f t="shared" si="1"/>
        <v>0.65295042148878413</v>
      </c>
      <c r="N18" s="37">
        <f t="shared" si="1"/>
        <v>1.4002000285755108E-2</v>
      </c>
      <c r="O18" s="38">
        <f t="shared" si="7"/>
        <v>0.53321903129018433</v>
      </c>
      <c r="P18" s="37">
        <f t="shared" si="2"/>
        <v>0.36405200742963278</v>
      </c>
      <c r="Q18" s="37">
        <f t="shared" si="3"/>
        <v>0.16916702386055152</v>
      </c>
      <c r="R18" s="37">
        <f t="shared" si="4"/>
        <v>0.1057293899128447</v>
      </c>
      <c r="S18" s="37">
        <f t="shared" si="5"/>
        <v>0.32690384340620088</v>
      </c>
      <c r="T18" s="38"/>
    </row>
    <row r="19" spans="1:20">
      <c r="A19" s="35">
        <v>2004</v>
      </c>
      <c r="B19" s="14">
        <v>7713</v>
      </c>
      <c r="C19" s="14">
        <f t="shared" si="6"/>
        <v>284</v>
      </c>
      <c r="D19" s="14">
        <f t="shared" si="8"/>
        <v>5289</v>
      </c>
      <c r="E19" s="14">
        <v>105</v>
      </c>
      <c r="F19" s="14">
        <v>2928</v>
      </c>
      <c r="G19" s="14">
        <v>1385</v>
      </c>
      <c r="H19" s="14">
        <v>871</v>
      </c>
      <c r="I19" s="14">
        <v>2140</v>
      </c>
      <c r="K19" s="37">
        <f t="shared" si="0"/>
        <v>1</v>
      </c>
      <c r="L19" s="37">
        <f t="shared" si="0"/>
        <v>3.6820951640088161E-2</v>
      </c>
      <c r="M19" s="37">
        <f t="shared" si="1"/>
        <v>0.68572539867755733</v>
      </c>
      <c r="N19" s="37">
        <f t="shared" si="1"/>
        <v>1.3613380007779074E-2</v>
      </c>
      <c r="O19" s="38">
        <f t="shared" si="7"/>
        <v>0.55918579022429671</v>
      </c>
      <c r="P19" s="37">
        <f t="shared" si="2"/>
        <v>0.3796188253597822</v>
      </c>
      <c r="Q19" s="37">
        <f t="shared" si="3"/>
        <v>0.17956696486451446</v>
      </c>
      <c r="R19" s="37">
        <f t="shared" si="4"/>
        <v>0.11292622844548166</v>
      </c>
      <c r="S19" s="37">
        <f t="shared" si="5"/>
        <v>0.27745364968235448</v>
      </c>
      <c r="T19" s="38"/>
    </row>
    <row r="20" spans="1:20">
      <c r="A20" s="35">
        <v>2005</v>
      </c>
      <c r="B20" s="14">
        <v>7823</v>
      </c>
      <c r="C20" s="14">
        <f t="shared" si="6"/>
        <v>140</v>
      </c>
      <c r="D20" s="14">
        <f t="shared" si="8"/>
        <v>5692</v>
      </c>
      <c r="E20" s="14">
        <v>69</v>
      </c>
      <c r="F20" s="14">
        <v>3248</v>
      </c>
      <c r="G20" s="14">
        <v>1672</v>
      </c>
      <c r="H20" s="14">
        <v>703</v>
      </c>
      <c r="I20" s="14">
        <v>1991</v>
      </c>
      <c r="K20" s="37">
        <f t="shared" si="0"/>
        <v>1</v>
      </c>
      <c r="L20" s="37">
        <f t="shared" si="0"/>
        <v>1.7895947846094849E-2</v>
      </c>
      <c r="M20" s="37">
        <f t="shared" si="1"/>
        <v>0.72759810814265624</v>
      </c>
      <c r="N20" s="37">
        <f t="shared" si="1"/>
        <v>8.8201457241467475E-3</v>
      </c>
      <c r="O20" s="38">
        <f t="shared" si="7"/>
        <v>0.62891473859133329</v>
      </c>
      <c r="P20" s="37">
        <f t="shared" si="2"/>
        <v>0.41518599002940049</v>
      </c>
      <c r="Q20" s="37">
        <f t="shared" si="3"/>
        <v>0.21372874856193277</v>
      </c>
      <c r="R20" s="37">
        <f t="shared" si="4"/>
        <v>8.9863223827176278E-2</v>
      </c>
      <c r="S20" s="37">
        <f t="shared" si="5"/>
        <v>0.25450594401124887</v>
      </c>
      <c r="T20" s="38"/>
    </row>
    <row r="21" spans="1:20">
      <c r="A21" s="35">
        <v>2006</v>
      </c>
      <c r="B21" s="14">
        <v>8357</v>
      </c>
      <c r="C21" s="14">
        <f t="shared" si="6"/>
        <v>153</v>
      </c>
      <c r="D21" s="14">
        <f t="shared" si="8"/>
        <v>5899</v>
      </c>
      <c r="E21" s="14">
        <v>67</v>
      </c>
      <c r="F21" s="14">
        <v>3268</v>
      </c>
      <c r="G21" s="14">
        <v>1831</v>
      </c>
      <c r="H21" s="14">
        <v>733</v>
      </c>
      <c r="I21" s="14">
        <v>2305</v>
      </c>
      <c r="K21" s="37">
        <f t="shared" si="0"/>
        <v>1</v>
      </c>
      <c r="L21" s="37">
        <f t="shared" si="0"/>
        <v>1.8308005265047264E-2</v>
      </c>
      <c r="M21" s="37">
        <f t="shared" ref="M21:N27" si="9">IFERROR(D21/$B21,"")</f>
        <v>0.70587531410793347</v>
      </c>
      <c r="N21" s="37">
        <f t="shared" si="9"/>
        <v>8.0172310637788673E-3</v>
      </c>
      <c r="O21" s="38">
        <f t="shared" si="7"/>
        <v>0.61014718200311113</v>
      </c>
      <c r="P21" s="37">
        <f t="shared" si="2"/>
        <v>0.39104941964819911</v>
      </c>
      <c r="Q21" s="37">
        <f t="shared" si="3"/>
        <v>0.21909776235491205</v>
      </c>
      <c r="R21" s="37">
        <f t="shared" si="4"/>
        <v>8.771090104104344E-2</v>
      </c>
      <c r="S21" s="37">
        <f t="shared" si="5"/>
        <v>0.27581668062701925</v>
      </c>
      <c r="T21" s="38"/>
    </row>
    <row r="22" spans="1:20">
      <c r="A22" s="35">
        <v>2007</v>
      </c>
      <c r="B22" s="14">
        <v>8162</v>
      </c>
      <c r="C22" s="14">
        <f t="shared" si="6"/>
        <v>181</v>
      </c>
      <c r="D22" s="14">
        <f t="shared" si="8"/>
        <v>4947</v>
      </c>
      <c r="E22" s="14">
        <v>67</v>
      </c>
      <c r="F22" s="14">
        <v>2545</v>
      </c>
      <c r="G22" s="14">
        <v>1625</v>
      </c>
      <c r="H22" s="14">
        <v>710</v>
      </c>
      <c r="I22" s="14">
        <v>3034</v>
      </c>
      <c r="K22" s="37">
        <f t="shared" si="0"/>
        <v>1</v>
      </c>
      <c r="L22" s="37">
        <f t="shared" si="0"/>
        <v>2.2175937270276894E-2</v>
      </c>
      <c r="M22" s="37">
        <f t="shared" si="9"/>
        <v>0.6061014457240872</v>
      </c>
      <c r="N22" s="37">
        <f t="shared" si="9"/>
        <v>8.2087723597157568E-3</v>
      </c>
      <c r="O22" s="38">
        <f t="shared" si="7"/>
        <v>0.51090419014947319</v>
      </c>
      <c r="P22" s="37">
        <f t="shared" si="2"/>
        <v>0.3118108306787552</v>
      </c>
      <c r="Q22" s="37">
        <f t="shared" si="3"/>
        <v>0.19909335947071796</v>
      </c>
      <c r="R22" s="37">
        <f t="shared" si="4"/>
        <v>8.6988483214898313E-2</v>
      </c>
      <c r="S22" s="37">
        <f t="shared" si="5"/>
        <v>0.37172261700563586</v>
      </c>
      <c r="T22" s="38"/>
    </row>
    <row r="23" spans="1:20">
      <c r="A23" s="35">
        <v>2008</v>
      </c>
      <c r="B23" s="14">
        <v>8448</v>
      </c>
      <c r="C23" s="14">
        <f t="shared" si="6"/>
        <v>267</v>
      </c>
      <c r="D23" s="14">
        <f t="shared" si="8"/>
        <v>4506</v>
      </c>
      <c r="E23" s="14">
        <v>66</v>
      </c>
      <c r="F23" s="14">
        <v>2387</v>
      </c>
      <c r="G23" s="14">
        <v>1531</v>
      </c>
      <c r="H23" s="14">
        <v>522</v>
      </c>
      <c r="I23" s="14">
        <v>3675</v>
      </c>
      <c r="K23" s="37">
        <f t="shared" si="0"/>
        <v>1</v>
      </c>
      <c r="L23" s="37">
        <f t="shared" si="0"/>
        <v>3.160511363636364E-2</v>
      </c>
      <c r="M23" s="37">
        <f t="shared" si="9"/>
        <v>0.53338068181818177</v>
      </c>
      <c r="N23" s="37">
        <f t="shared" si="9"/>
        <v>7.8125E-3</v>
      </c>
      <c r="O23" s="38">
        <f t="shared" si="7"/>
        <v>0.46377840909090906</v>
      </c>
      <c r="P23" s="37">
        <f t="shared" si="2"/>
        <v>0.28255208333333331</v>
      </c>
      <c r="Q23" s="37">
        <f t="shared" si="3"/>
        <v>0.18122632575757575</v>
      </c>
      <c r="R23" s="37">
        <f t="shared" si="4"/>
        <v>6.1789772727272728E-2</v>
      </c>
      <c r="S23" s="37">
        <f t="shared" si="5"/>
        <v>0.43501420454545453</v>
      </c>
      <c r="T23" s="38"/>
    </row>
    <row r="24" spans="1:20">
      <c r="A24" s="35">
        <v>2009</v>
      </c>
      <c r="B24" s="14">
        <v>12647</v>
      </c>
      <c r="C24" s="14">
        <f t="shared" si="6"/>
        <v>187</v>
      </c>
      <c r="D24" s="14">
        <f t="shared" si="8"/>
        <v>6039</v>
      </c>
      <c r="E24" s="14">
        <v>157</v>
      </c>
      <c r="F24" s="14">
        <v>3783</v>
      </c>
      <c r="G24" s="14">
        <v>1575</v>
      </c>
      <c r="H24" s="14">
        <v>524</v>
      </c>
      <c r="I24" s="14">
        <v>6421</v>
      </c>
      <c r="K24" s="37">
        <f t="shared" si="0"/>
        <v>1</v>
      </c>
      <c r="L24" s="37">
        <f t="shared" si="0"/>
        <v>1.4786115284257136E-2</v>
      </c>
      <c r="M24" s="37">
        <f t="shared" si="9"/>
        <v>0.47750454653277458</v>
      </c>
      <c r="N24" s="37">
        <f t="shared" si="9"/>
        <v>1.2414011227959199E-2</v>
      </c>
      <c r="O24" s="38">
        <f t="shared" si="7"/>
        <v>0.42365778445481145</v>
      </c>
      <c r="P24" s="37">
        <f t="shared" si="2"/>
        <v>0.29912232149916979</v>
      </c>
      <c r="Q24" s="37">
        <f t="shared" si="3"/>
        <v>0.12453546295564165</v>
      </c>
      <c r="R24" s="37">
        <f t="shared" si="4"/>
        <v>4.1432750850003953E-2</v>
      </c>
      <c r="S24" s="37">
        <f t="shared" si="5"/>
        <v>0.50770933818296826</v>
      </c>
      <c r="T24" s="38"/>
    </row>
    <row r="25" spans="1:20">
      <c r="A25" s="35">
        <v>2010</v>
      </c>
      <c r="B25" s="14">
        <v>13888</v>
      </c>
      <c r="C25" s="14">
        <f t="shared" si="6"/>
        <v>145</v>
      </c>
      <c r="D25" s="14">
        <f t="shared" si="8"/>
        <v>5813</v>
      </c>
      <c r="E25" s="14">
        <v>134</v>
      </c>
      <c r="F25" s="14">
        <v>3812</v>
      </c>
      <c r="G25" s="14">
        <v>1388</v>
      </c>
      <c r="H25" s="14">
        <v>479</v>
      </c>
      <c r="I25" s="14">
        <v>7930</v>
      </c>
      <c r="K25" s="37">
        <f t="shared" si="0"/>
        <v>1</v>
      </c>
      <c r="L25" s="37">
        <f t="shared" si="0"/>
        <v>1.0440668202764977E-2</v>
      </c>
      <c r="M25" s="37">
        <f t="shared" si="9"/>
        <v>0.41856278801843316</v>
      </c>
      <c r="N25" s="37">
        <f t="shared" si="9"/>
        <v>9.6486175115207372E-3</v>
      </c>
      <c r="O25" s="38">
        <f t="shared" si="7"/>
        <v>0.37442396313364057</v>
      </c>
      <c r="P25" s="37">
        <f t="shared" si="2"/>
        <v>0.27448156682027652</v>
      </c>
      <c r="Q25" s="37">
        <f t="shared" si="3"/>
        <v>9.994239631336406E-2</v>
      </c>
      <c r="R25" s="37">
        <f t="shared" si="4"/>
        <v>3.4490207373271888E-2</v>
      </c>
      <c r="S25" s="37">
        <f t="shared" si="5"/>
        <v>0.57099654377880182</v>
      </c>
      <c r="T25" s="38"/>
    </row>
    <row r="26" spans="1:20">
      <c r="A26" s="35">
        <v>2011</v>
      </c>
      <c r="B26" s="14">
        <v>17146</v>
      </c>
      <c r="C26" s="14">
        <f t="shared" si="6"/>
        <v>130</v>
      </c>
      <c r="D26" s="14">
        <f t="shared" si="8"/>
        <v>7448</v>
      </c>
      <c r="E26" s="14">
        <v>109</v>
      </c>
      <c r="F26" s="14">
        <v>5250</v>
      </c>
      <c r="G26" s="14">
        <v>1391</v>
      </c>
      <c r="H26" s="14">
        <v>698</v>
      </c>
      <c r="I26" s="14">
        <v>9568</v>
      </c>
      <c r="K26" s="37">
        <f t="shared" si="0"/>
        <v>1</v>
      </c>
      <c r="L26" s="37">
        <f t="shared" si="0"/>
        <v>7.5819433103930947E-3</v>
      </c>
      <c r="M26" s="37">
        <f t="shared" si="9"/>
        <v>0.43438702904467513</v>
      </c>
      <c r="N26" s="37">
        <f t="shared" si="9"/>
        <v>6.3571678525603638E-3</v>
      </c>
      <c r="O26" s="38">
        <f t="shared" si="7"/>
        <v>0.38732065787938874</v>
      </c>
      <c r="P26" s="37">
        <f t="shared" si="2"/>
        <v>0.30619386445818264</v>
      </c>
      <c r="Q26" s="37">
        <f t="shared" si="3"/>
        <v>8.1126793421206114E-2</v>
      </c>
      <c r="R26" s="37">
        <f t="shared" si="4"/>
        <v>4.0709203312725997E-2</v>
      </c>
      <c r="S26" s="37">
        <f t="shared" si="5"/>
        <v>0.55803102764493173</v>
      </c>
      <c r="T26" s="38"/>
    </row>
    <row r="27" spans="1:20">
      <c r="A27" s="35">
        <v>2012</v>
      </c>
      <c r="B27" s="14">
        <v>19378</v>
      </c>
      <c r="C27" s="14">
        <f t="shared" si="6"/>
        <v>173</v>
      </c>
      <c r="D27" s="14">
        <f t="shared" si="8"/>
        <v>7866</v>
      </c>
      <c r="E27" s="14">
        <v>222</v>
      </c>
      <c r="F27" s="14">
        <v>5678</v>
      </c>
      <c r="G27" s="14">
        <v>1418</v>
      </c>
      <c r="H27" s="14">
        <v>548</v>
      </c>
      <c r="I27" s="14">
        <v>11339</v>
      </c>
      <c r="K27" s="37">
        <f t="shared" si="0"/>
        <v>1</v>
      </c>
      <c r="L27" s="37">
        <f t="shared" si="0"/>
        <v>8.9276499122716482E-3</v>
      </c>
      <c r="M27" s="37">
        <f t="shared" si="9"/>
        <v>0.40592424398802768</v>
      </c>
      <c r="N27" s="37">
        <f t="shared" si="9"/>
        <v>1.145629063886882E-2</v>
      </c>
      <c r="O27" s="38">
        <f t="shared" si="7"/>
        <v>0.36618846114150067</v>
      </c>
      <c r="P27" s="37">
        <f t="shared" si="2"/>
        <v>0.29301269480854575</v>
      </c>
      <c r="Q27" s="37">
        <f t="shared" si="3"/>
        <v>7.3175766332954903E-2</v>
      </c>
      <c r="R27" s="37">
        <f t="shared" si="4"/>
        <v>2.8279492207658168E-2</v>
      </c>
      <c r="S27" s="37">
        <f t="shared" si="5"/>
        <v>0.58514810609970069</v>
      </c>
      <c r="T27" s="38"/>
    </row>
  </sheetData>
  <mergeCells count="13">
    <mergeCell ref="L1:S1"/>
    <mergeCell ref="C2:C3"/>
    <mergeCell ref="L2:L4"/>
    <mergeCell ref="M2:M4"/>
    <mergeCell ref="S2:S4"/>
    <mergeCell ref="N3:N4"/>
    <mergeCell ref="O3:O4"/>
    <mergeCell ref="R3:R4"/>
    <mergeCell ref="B1:B3"/>
    <mergeCell ref="D1:I1"/>
    <mergeCell ref="D2:D3"/>
    <mergeCell ref="I2:I3"/>
    <mergeCell ref="K1:K4"/>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27"/>
  <sheetViews>
    <sheetView workbookViewId="0">
      <selection activeCell="B5" sqref="B5:I27"/>
    </sheetView>
  </sheetViews>
  <sheetFormatPr defaultRowHeight="12.75"/>
  <cols>
    <col min="1" max="1" width="35.140625"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9" width="18.140625" style="33" customWidth="1"/>
    <col min="10" max="11" width="9.140625" style="33"/>
    <col min="12" max="12" width="20.140625" style="33" bestFit="1" customWidth="1"/>
    <col min="13" max="14" width="9.140625" style="33"/>
    <col min="15" max="15" width="16.85546875" style="33" bestFit="1" customWidth="1"/>
    <col min="16" max="16384" width="9.140625" style="33"/>
  </cols>
  <sheetData>
    <row r="1" spans="1:20" ht="12.75" customHeight="1">
      <c r="A1" s="34" t="s">
        <v>23</v>
      </c>
      <c r="B1" s="252" t="s">
        <v>1</v>
      </c>
      <c r="C1" s="99"/>
      <c r="D1" s="253" t="s">
        <v>8</v>
      </c>
      <c r="E1" s="253"/>
      <c r="F1" s="253"/>
      <c r="G1" s="253"/>
      <c r="H1" s="253"/>
      <c r="I1" s="253"/>
      <c r="K1" s="250" t="s">
        <v>1</v>
      </c>
      <c r="L1" s="249" t="s">
        <v>788</v>
      </c>
      <c r="M1" s="249"/>
      <c r="N1" s="249"/>
      <c r="O1" s="249"/>
      <c r="P1" s="249"/>
      <c r="Q1" s="249"/>
      <c r="R1" s="249"/>
      <c r="S1" s="249"/>
    </row>
    <row r="2" spans="1:20" ht="15" customHeight="1">
      <c r="B2" s="252"/>
      <c r="C2" s="252" t="s">
        <v>32</v>
      </c>
      <c r="D2" s="248" t="s">
        <v>2</v>
      </c>
      <c r="I2" s="248" t="s">
        <v>7</v>
      </c>
      <c r="K2" s="250"/>
      <c r="L2" s="251" t="s">
        <v>798</v>
      </c>
      <c r="M2" s="251" t="s">
        <v>799</v>
      </c>
      <c r="N2" s="110"/>
      <c r="O2" s="110"/>
      <c r="P2" s="110"/>
      <c r="Q2" s="110"/>
      <c r="R2" s="110"/>
      <c r="S2" s="251" t="s">
        <v>800</v>
      </c>
    </row>
    <row r="3" spans="1:20" ht="12.75" customHeight="1">
      <c r="B3" s="252"/>
      <c r="C3" s="252"/>
      <c r="D3" s="248"/>
      <c r="E3" s="58" t="s">
        <v>3</v>
      </c>
      <c r="F3" s="58" t="s">
        <v>4</v>
      </c>
      <c r="G3" s="58" t="s">
        <v>5</v>
      </c>
      <c r="H3" s="58" t="s">
        <v>6</v>
      </c>
      <c r="I3" s="248"/>
      <c r="K3" s="250"/>
      <c r="L3" s="251"/>
      <c r="M3" s="251"/>
      <c r="N3" s="235" t="s">
        <v>801</v>
      </c>
      <c r="O3" s="235" t="s">
        <v>802</v>
      </c>
      <c r="P3" s="91"/>
      <c r="Q3" s="91"/>
      <c r="R3" s="235" t="s">
        <v>803</v>
      </c>
      <c r="S3" s="251"/>
    </row>
    <row r="4" spans="1:20" ht="51">
      <c r="B4" s="99"/>
      <c r="C4" s="99"/>
      <c r="D4" s="100"/>
      <c r="E4" s="58"/>
      <c r="F4" s="58"/>
      <c r="G4" s="58"/>
      <c r="H4" s="58"/>
      <c r="I4" s="100"/>
      <c r="K4" s="250"/>
      <c r="L4" s="251"/>
      <c r="M4" s="251"/>
      <c r="N4" s="235"/>
      <c r="O4" s="235"/>
      <c r="P4" s="111" t="s">
        <v>804</v>
      </c>
      <c r="Q4" s="111" t="s">
        <v>805</v>
      </c>
      <c r="R4" s="235"/>
      <c r="S4" s="251"/>
    </row>
    <row r="5" spans="1:20" ht="12.75" customHeight="1">
      <c r="A5" s="35">
        <v>1990</v>
      </c>
      <c r="B5" s="14"/>
      <c r="C5" s="14"/>
      <c r="D5" s="14"/>
      <c r="E5" s="14"/>
      <c r="F5" s="14"/>
      <c r="G5" s="14"/>
      <c r="H5" s="14"/>
      <c r="I5" s="14"/>
      <c r="K5" s="37"/>
      <c r="L5" s="37" t="str">
        <f t="shared" ref="L5:L27" si="0">IFERROR(C5/$B5,"")</f>
        <v/>
      </c>
      <c r="M5" s="37" t="str">
        <f t="shared" ref="M5:N18" si="1">IFERROR(D5/$B5,"")</f>
        <v/>
      </c>
      <c r="N5" s="37" t="str">
        <f t="shared" si="1"/>
        <v/>
      </c>
      <c r="O5" s="38"/>
      <c r="P5" s="37" t="str">
        <f t="shared" ref="P5:P18" si="2">IFERROR(F5/$B5,"")</f>
        <v/>
      </c>
      <c r="Q5" s="37" t="str">
        <f t="shared" ref="Q5:Q18" si="3">IFERROR(G5/$B5,"")</f>
        <v/>
      </c>
      <c r="R5" s="37" t="str">
        <f t="shared" ref="R5:R18" si="4">IFERROR(H5/$B5,"")</f>
        <v/>
      </c>
      <c r="S5" s="37" t="str">
        <f t="shared" ref="S5:S18" si="5">IFERROR(I5/$B5,"")</f>
        <v/>
      </c>
      <c r="T5" s="38"/>
    </row>
    <row r="6" spans="1:20">
      <c r="A6" s="35">
        <v>1991</v>
      </c>
      <c r="B6" s="14"/>
      <c r="C6" s="14"/>
      <c r="D6" s="14"/>
      <c r="E6" s="14"/>
      <c r="F6" s="14"/>
      <c r="G6" s="14"/>
      <c r="H6" s="14"/>
      <c r="I6" s="14"/>
      <c r="K6" s="37"/>
      <c r="L6" s="37" t="str">
        <f t="shared" si="0"/>
        <v/>
      </c>
      <c r="M6" s="37" t="str">
        <f t="shared" si="1"/>
        <v/>
      </c>
      <c r="N6" s="37" t="str">
        <f t="shared" si="1"/>
        <v/>
      </c>
      <c r="O6" s="38"/>
      <c r="P6" s="37" t="str">
        <f t="shared" si="2"/>
        <v/>
      </c>
      <c r="Q6" s="37" t="str">
        <f t="shared" si="3"/>
        <v/>
      </c>
      <c r="R6" s="37" t="str">
        <f t="shared" si="4"/>
        <v/>
      </c>
      <c r="S6" s="37" t="str">
        <f t="shared" si="5"/>
        <v/>
      </c>
      <c r="T6" s="38"/>
    </row>
    <row r="7" spans="1:20">
      <c r="A7" s="35">
        <v>1992</v>
      </c>
      <c r="B7" s="14"/>
      <c r="C7" s="14"/>
      <c r="D7" s="14"/>
      <c r="E7" s="14"/>
      <c r="F7" s="14"/>
      <c r="G7" s="14"/>
      <c r="H7" s="14"/>
      <c r="I7" s="14"/>
      <c r="K7" s="37"/>
      <c r="L7" s="37" t="str">
        <f t="shared" si="0"/>
        <v/>
      </c>
      <c r="M7" s="37" t="str">
        <f t="shared" si="1"/>
        <v/>
      </c>
      <c r="N7" s="37" t="str">
        <f t="shared" si="1"/>
        <v/>
      </c>
      <c r="O7" s="38"/>
      <c r="P7" s="37" t="str">
        <f t="shared" si="2"/>
        <v/>
      </c>
      <c r="Q7" s="37" t="str">
        <f t="shared" si="3"/>
        <v/>
      </c>
      <c r="R7" s="37" t="str">
        <f t="shared" si="4"/>
        <v/>
      </c>
      <c r="S7" s="37" t="str">
        <f t="shared" si="5"/>
        <v/>
      </c>
      <c r="T7" s="38"/>
    </row>
    <row r="8" spans="1:20">
      <c r="A8" s="35">
        <v>1993</v>
      </c>
      <c r="B8" s="14">
        <f t="shared" ref="B8:B18" si="6">IFERROR(SUM(D8,I8),"")</f>
        <v>3858</v>
      </c>
      <c r="C8" s="14">
        <f>IFERROR(B8-SUM(D8,I8),"")</f>
        <v>0</v>
      </c>
      <c r="D8" s="14">
        <f t="shared" ref="D8:D27" si="7">IFERROR(SUM(E8:H8),"")</f>
        <v>1921</v>
      </c>
      <c r="E8" s="14">
        <v>0</v>
      </c>
      <c r="F8" s="14">
        <v>1921</v>
      </c>
      <c r="G8" s="14">
        <v>0</v>
      </c>
      <c r="H8" s="14">
        <v>0</v>
      </c>
      <c r="I8" s="14">
        <v>1937</v>
      </c>
      <c r="K8" s="37">
        <f t="shared" ref="K8:K27" si="8">IFERROR(B8/$B8,"")</f>
        <v>1</v>
      </c>
      <c r="L8" s="37">
        <f t="shared" si="0"/>
        <v>0</v>
      </c>
      <c r="M8" s="37">
        <f t="shared" si="1"/>
        <v>0.49792638672887507</v>
      </c>
      <c r="N8" s="37">
        <f t="shared" si="1"/>
        <v>0</v>
      </c>
      <c r="O8" s="38">
        <f t="shared" ref="O8:O27" si="9">SUM(P8:Q8)</f>
        <v>0.49792638672887507</v>
      </c>
      <c r="P8" s="37">
        <f t="shared" si="2"/>
        <v>0.49792638672887507</v>
      </c>
      <c r="Q8" s="37">
        <f t="shared" si="3"/>
        <v>0</v>
      </c>
      <c r="R8" s="37">
        <f t="shared" si="4"/>
        <v>0</v>
      </c>
      <c r="S8" s="37">
        <f t="shared" si="5"/>
        <v>0.50207361327112499</v>
      </c>
      <c r="T8" s="38"/>
    </row>
    <row r="9" spans="1:20">
      <c r="A9" s="35">
        <v>1994</v>
      </c>
      <c r="B9" s="14">
        <f t="shared" si="6"/>
        <v>4083</v>
      </c>
      <c r="C9" s="14">
        <f t="shared" ref="C9:C26" si="10">IFERROR(B9-SUM(D9,I9),"")</f>
        <v>0</v>
      </c>
      <c r="D9" s="14">
        <f t="shared" si="7"/>
        <v>2419</v>
      </c>
      <c r="E9" s="14">
        <v>0</v>
      </c>
      <c r="F9" s="14">
        <v>2419</v>
      </c>
      <c r="G9" s="14">
        <v>0</v>
      </c>
      <c r="H9" s="14">
        <v>0</v>
      </c>
      <c r="I9" s="14">
        <v>1664</v>
      </c>
      <c r="K9" s="37">
        <f t="shared" si="8"/>
        <v>1</v>
      </c>
      <c r="L9" s="37">
        <f t="shared" si="0"/>
        <v>0</v>
      </c>
      <c r="M9" s="37">
        <f t="shared" si="1"/>
        <v>0.59245652706343377</v>
      </c>
      <c r="N9" s="37">
        <f t="shared" si="1"/>
        <v>0</v>
      </c>
      <c r="O9" s="38">
        <f t="shared" si="9"/>
        <v>0.59245652706343377</v>
      </c>
      <c r="P9" s="37">
        <f t="shared" si="2"/>
        <v>0.59245652706343377</v>
      </c>
      <c r="Q9" s="37">
        <f t="shared" si="3"/>
        <v>0</v>
      </c>
      <c r="R9" s="37">
        <f t="shared" si="4"/>
        <v>0</v>
      </c>
      <c r="S9" s="37">
        <f t="shared" si="5"/>
        <v>0.40754347293656623</v>
      </c>
      <c r="T9" s="38"/>
    </row>
    <row r="10" spans="1:20">
      <c r="A10" s="35">
        <v>1995</v>
      </c>
      <c r="B10" s="14">
        <f t="shared" si="6"/>
        <v>4266.2816169999996</v>
      </c>
      <c r="C10" s="14">
        <f t="shared" si="10"/>
        <v>0</v>
      </c>
      <c r="D10" s="14">
        <f t="shared" si="7"/>
        <v>2834.2959569999998</v>
      </c>
      <c r="E10" s="14">
        <v>0</v>
      </c>
      <c r="F10" s="14">
        <v>2834.2959569999998</v>
      </c>
      <c r="G10" s="14">
        <v>0</v>
      </c>
      <c r="H10" s="14">
        <v>0</v>
      </c>
      <c r="I10" s="14">
        <v>1431.9856600000001</v>
      </c>
      <c r="K10" s="37">
        <f t="shared" si="8"/>
        <v>1</v>
      </c>
      <c r="L10" s="37">
        <f t="shared" si="0"/>
        <v>0</v>
      </c>
      <c r="M10" s="37">
        <f t="shared" si="1"/>
        <v>0.66434806968815252</v>
      </c>
      <c r="N10" s="37">
        <f t="shared" si="1"/>
        <v>0</v>
      </c>
      <c r="O10" s="38">
        <f t="shared" si="9"/>
        <v>0.66434806968815252</v>
      </c>
      <c r="P10" s="37">
        <f t="shared" si="2"/>
        <v>0.66434806968815252</v>
      </c>
      <c r="Q10" s="37">
        <f t="shared" si="3"/>
        <v>0</v>
      </c>
      <c r="R10" s="37">
        <f t="shared" si="4"/>
        <v>0</v>
      </c>
      <c r="S10" s="37">
        <f t="shared" si="5"/>
        <v>0.33565193031184754</v>
      </c>
      <c r="T10" s="38"/>
    </row>
    <row r="11" spans="1:20">
      <c r="A11" s="35">
        <v>1996</v>
      </c>
      <c r="B11" s="14">
        <f t="shared" si="6"/>
        <v>6695</v>
      </c>
      <c r="C11" s="14">
        <f t="shared" si="10"/>
        <v>0</v>
      </c>
      <c r="D11" s="14">
        <f t="shared" si="7"/>
        <v>4842</v>
      </c>
      <c r="E11" s="14">
        <v>0</v>
      </c>
      <c r="F11" s="14">
        <v>3762</v>
      </c>
      <c r="G11" s="14">
        <v>0</v>
      </c>
      <c r="H11" s="14">
        <v>1080</v>
      </c>
      <c r="I11" s="14">
        <v>1853</v>
      </c>
      <c r="K11" s="37">
        <f t="shared" si="8"/>
        <v>1</v>
      </c>
      <c r="L11" s="37">
        <f t="shared" si="0"/>
        <v>0</v>
      </c>
      <c r="M11" s="37">
        <f t="shared" si="1"/>
        <v>0.72322628827483193</v>
      </c>
      <c r="N11" s="37">
        <f t="shared" si="1"/>
        <v>0</v>
      </c>
      <c r="O11" s="38">
        <f t="shared" si="9"/>
        <v>0.56191187453323377</v>
      </c>
      <c r="P11" s="37">
        <f t="shared" si="2"/>
        <v>0.56191187453323377</v>
      </c>
      <c r="Q11" s="37">
        <f t="shared" si="3"/>
        <v>0</v>
      </c>
      <c r="R11" s="37">
        <f t="shared" si="4"/>
        <v>0.16131441374159822</v>
      </c>
      <c r="S11" s="37">
        <f t="shared" si="5"/>
        <v>0.27677371172516801</v>
      </c>
      <c r="T11" s="38"/>
    </row>
    <row r="12" spans="1:20">
      <c r="A12" s="35">
        <v>1997</v>
      </c>
      <c r="B12" s="14">
        <f t="shared" si="6"/>
        <v>8051</v>
      </c>
      <c r="C12" s="14">
        <f t="shared" si="10"/>
        <v>0</v>
      </c>
      <c r="D12" s="14">
        <f t="shared" si="7"/>
        <v>5504</v>
      </c>
      <c r="E12" s="14">
        <v>0</v>
      </c>
      <c r="F12" s="14">
        <v>4566</v>
      </c>
      <c r="G12" s="14">
        <v>0</v>
      </c>
      <c r="H12" s="14">
        <v>938</v>
      </c>
      <c r="I12" s="14">
        <v>2547</v>
      </c>
      <c r="K12" s="37">
        <f t="shared" si="8"/>
        <v>1</v>
      </c>
      <c r="L12" s="37">
        <f t="shared" si="0"/>
        <v>0</v>
      </c>
      <c r="M12" s="37">
        <f t="shared" si="1"/>
        <v>0.68364178362936279</v>
      </c>
      <c r="N12" s="37">
        <f t="shared" si="1"/>
        <v>0</v>
      </c>
      <c r="O12" s="38">
        <f t="shared" si="9"/>
        <v>0.56713451745124832</v>
      </c>
      <c r="P12" s="37">
        <f t="shared" si="2"/>
        <v>0.56713451745124832</v>
      </c>
      <c r="Q12" s="37">
        <f t="shared" si="3"/>
        <v>0</v>
      </c>
      <c r="R12" s="37">
        <f t="shared" si="4"/>
        <v>0.11650726617811452</v>
      </c>
      <c r="S12" s="37">
        <f t="shared" si="5"/>
        <v>0.31635821637063721</v>
      </c>
      <c r="T12" s="38"/>
    </row>
    <row r="13" spans="1:20">
      <c r="A13" s="35">
        <v>1998</v>
      </c>
      <c r="B13" s="14">
        <f t="shared" si="6"/>
        <v>9029</v>
      </c>
      <c r="C13" s="14">
        <f t="shared" si="10"/>
        <v>0</v>
      </c>
      <c r="D13" s="14">
        <f t="shared" si="7"/>
        <v>5448</v>
      </c>
      <c r="E13" s="14">
        <v>0</v>
      </c>
      <c r="F13" s="14">
        <v>4615</v>
      </c>
      <c r="G13" s="14">
        <v>0</v>
      </c>
      <c r="H13" s="14">
        <v>833</v>
      </c>
      <c r="I13" s="14">
        <v>3581</v>
      </c>
      <c r="K13" s="37">
        <f t="shared" si="8"/>
        <v>1</v>
      </c>
      <c r="L13" s="37">
        <f t="shared" si="0"/>
        <v>0</v>
      </c>
      <c r="M13" s="37">
        <f t="shared" si="1"/>
        <v>0.60338907963229593</v>
      </c>
      <c r="N13" s="37">
        <f t="shared" si="1"/>
        <v>0</v>
      </c>
      <c r="O13" s="38">
        <f t="shared" si="9"/>
        <v>0.51113080075312878</v>
      </c>
      <c r="P13" s="37">
        <f t="shared" si="2"/>
        <v>0.51113080075312878</v>
      </c>
      <c r="Q13" s="37">
        <f t="shared" si="3"/>
        <v>0</v>
      </c>
      <c r="R13" s="37">
        <f t="shared" si="4"/>
        <v>9.2258278879167127E-2</v>
      </c>
      <c r="S13" s="37">
        <f t="shared" si="5"/>
        <v>0.39661092036770407</v>
      </c>
      <c r="T13" s="38"/>
    </row>
    <row r="14" spans="1:20">
      <c r="A14" s="35">
        <v>1999</v>
      </c>
      <c r="B14" s="14">
        <f t="shared" si="6"/>
        <v>13440.14861</v>
      </c>
      <c r="C14" s="14">
        <f t="shared" si="10"/>
        <v>0</v>
      </c>
      <c r="D14" s="14">
        <f t="shared" si="7"/>
        <v>8448.1815380000007</v>
      </c>
      <c r="E14" s="14">
        <v>1218.681538</v>
      </c>
      <c r="F14" s="14">
        <v>6430.5</v>
      </c>
      <c r="G14" s="14">
        <v>0</v>
      </c>
      <c r="H14" s="14">
        <v>799</v>
      </c>
      <c r="I14" s="14">
        <v>4991.9670720000004</v>
      </c>
      <c r="K14" s="37">
        <f t="shared" si="8"/>
        <v>1</v>
      </c>
      <c r="L14" s="37">
        <f t="shared" si="0"/>
        <v>0</v>
      </c>
      <c r="M14" s="37">
        <f t="shared" si="1"/>
        <v>0.62857798549297439</v>
      </c>
      <c r="N14" s="37">
        <f t="shared" si="1"/>
        <v>9.0674707055936346E-2</v>
      </c>
      <c r="O14" s="38">
        <f t="shared" si="9"/>
        <v>0.4784545310172727</v>
      </c>
      <c r="P14" s="37">
        <f t="shared" si="2"/>
        <v>0.4784545310172727</v>
      </c>
      <c r="Q14" s="37">
        <f t="shared" si="3"/>
        <v>0</v>
      </c>
      <c r="R14" s="37">
        <f t="shared" si="4"/>
        <v>5.9448747419765323E-2</v>
      </c>
      <c r="S14" s="37">
        <f t="shared" si="5"/>
        <v>0.37142201450702561</v>
      </c>
      <c r="T14" s="38"/>
    </row>
    <row r="15" spans="1:20">
      <c r="A15" s="35">
        <v>2000</v>
      </c>
      <c r="B15" s="14">
        <f t="shared" si="6"/>
        <v>15681.942508</v>
      </c>
      <c r="C15" s="14">
        <f t="shared" si="10"/>
        <v>0</v>
      </c>
      <c r="D15" s="14">
        <f t="shared" si="7"/>
        <v>9353.7874260000008</v>
      </c>
      <c r="E15" s="14">
        <v>1153.7874260000001</v>
      </c>
      <c r="F15" s="14">
        <v>7501</v>
      </c>
      <c r="G15" s="14">
        <v>0</v>
      </c>
      <c r="H15" s="14">
        <v>699</v>
      </c>
      <c r="I15" s="14">
        <v>6328.1550820000002</v>
      </c>
      <c r="K15" s="37">
        <f t="shared" si="8"/>
        <v>1</v>
      </c>
      <c r="L15" s="37">
        <f t="shared" si="0"/>
        <v>0</v>
      </c>
      <c r="M15" s="37">
        <f t="shared" si="1"/>
        <v>0.59646867224696498</v>
      </c>
      <c r="N15" s="37">
        <f t="shared" si="1"/>
        <v>7.3574267053421849E-2</v>
      </c>
      <c r="O15" s="38">
        <f t="shared" si="9"/>
        <v>0.47832084553131304</v>
      </c>
      <c r="P15" s="37">
        <f t="shared" si="2"/>
        <v>0.47832084553131304</v>
      </c>
      <c r="Q15" s="37">
        <f t="shared" si="3"/>
        <v>0</v>
      </c>
      <c r="R15" s="37">
        <f t="shared" si="4"/>
        <v>4.4573559662230082E-2</v>
      </c>
      <c r="S15" s="37">
        <f t="shared" si="5"/>
        <v>0.40353132775303502</v>
      </c>
      <c r="T15" s="38"/>
    </row>
    <row r="16" spans="1:20">
      <c r="A16" s="35">
        <v>2001</v>
      </c>
      <c r="B16" s="14">
        <f t="shared" si="6"/>
        <v>16554.005202</v>
      </c>
      <c r="C16" s="14">
        <f t="shared" si="10"/>
        <v>0</v>
      </c>
      <c r="D16" s="14">
        <f t="shared" si="7"/>
        <v>9928.0052020000003</v>
      </c>
      <c r="E16" s="14">
        <v>408.28520200000003</v>
      </c>
      <c r="F16" s="14">
        <v>9385.7199999999993</v>
      </c>
      <c r="G16" s="14">
        <v>0</v>
      </c>
      <c r="H16" s="14">
        <v>134</v>
      </c>
      <c r="I16" s="14">
        <v>6626</v>
      </c>
      <c r="K16" s="37">
        <f t="shared" si="8"/>
        <v>1</v>
      </c>
      <c r="L16" s="37">
        <f t="shared" si="0"/>
        <v>0</v>
      </c>
      <c r="M16" s="37">
        <f t="shared" si="1"/>
        <v>0.59973432899492696</v>
      </c>
      <c r="N16" s="37">
        <f t="shared" si="1"/>
        <v>2.4663831925742803E-2</v>
      </c>
      <c r="O16" s="38">
        <f t="shared" si="9"/>
        <v>0.56697577930361209</v>
      </c>
      <c r="P16" s="37">
        <f t="shared" si="2"/>
        <v>0.56697577930361209</v>
      </c>
      <c r="Q16" s="37">
        <f t="shared" si="3"/>
        <v>0</v>
      </c>
      <c r="R16" s="37">
        <f t="shared" si="4"/>
        <v>8.0947177655719578E-3</v>
      </c>
      <c r="S16" s="37">
        <f t="shared" si="5"/>
        <v>0.40026567100507304</v>
      </c>
      <c r="T16" s="38"/>
    </row>
    <row r="17" spans="1:20">
      <c r="A17" s="35">
        <v>2002</v>
      </c>
      <c r="B17" s="14">
        <f t="shared" si="6"/>
        <v>15979.242374000001</v>
      </c>
      <c r="C17" s="14">
        <f t="shared" si="10"/>
        <v>0</v>
      </c>
      <c r="D17" s="14">
        <f t="shared" si="7"/>
        <v>10100.001851000001</v>
      </c>
      <c r="E17" s="14">
        <v>339.241851</v>
      </c>
      <c r="F17" s="14">
        <v>9729.76</v>
      </c>
      <c r="G17" s="14">
        <v>0</v>
      </c>
      <c r="H17" s="14">
        <v>31</v>
      </c>
      <c r="I17" s="14">
        <v>5879.2405230000004</v>
      </c>
      <c r="K17" s="37">
        <f t="shared" si="8"/>
        <v>1</v>
      </c>
      <c r="L17" s="37">
        <f t="shared" si="0"/>
        <v>0</v>
      </c>
      <c r="M17" s="37">
        <f t="shared" si="1"/>
        <v>0.6320701329015338</v>
      </c>
      <c r="N17" s="37">
        <f t="shared" si="1"/>
        <v>2.1230158668347387E-2</v>
      </c>
      <c r="O17" s="38">
        <f t="shared" si="9"/>
        <v>0.60889995734912927</v>
      </c>
      <c r="P17" s="37">
        <f t="shared" si="2"/>
        <v>0.60889995734912927</v>
      </c>
      <c r="Q17" s="37">
        <f t="shared" si="3"/>
        <v>0</v>
      </c>
      <c r="R17" s="37">
        <f t="shared" si="4"/>
        <v>1.9400168840570586E-3</v>
      </c>
      <c r="S17" s="37">
        <f t="shared" si="5"/>
        <v>0.3679298670984662</v>
      </c>
      <c r="T17" s="38"/>
    </row>
    <row r="18" spans="1:20">
      <c r="A18" s="35">
        <v>2003</v>
      </c>
      <c r="B18" s="14">
        <f t="shared" si="6"/>
        <v>17205.269801000002</v>
      </c>
      <c r="C18" s="14">
        <f>IFERROR(B18-SUM(D18,I18),"")</f>
        <v>0</v>
      </c>
      <c r="D18" s="14">
        <f t="shared" si="7"/>
        <v>11092.178119</v>
      </c>
      <c r="E18" s="14">
        <v>259.17811899999998</v>
      </c>
      <c r="F18" s="14">
        <v>10807</v>
      </c>
      <c r="G18" s="14">
        <v>0</v>
      </c>
      <c r="H18" s="14">
        <v>26</v>
      </c>
      <c r="I18" s="14">
        <v>6113.0916820000002</v>
      </c>
      <c r="K18" s="37">
        <f t="shared" si="8"/>
        <v>1</v>
      </c>
      <c r="L18" s="37">
        <f t="shared" si="0"/>
        <v>0</v>
      </c>
      <c r="M18" s="37">
        <f t="shared" si="1"/>
        <v>0.64469655212005461</v>
      </c>
      <c r="N18" s="37">
        <f t="shared" si="1"/>
        <v>1.506387996222739E-2</v>
      </c>
      <c r="O18" s="38">
        <f t="shared" si="9"/>
        <v>0.62812150724726656</v>
      </c>
      <c r="P18" s="37">
        <f t="shared" si="2"/>
        <v>0.62812150724726656</v>
      </c>
      <c r="Q18" s="37">
        <f t="shared" si="3"/>
        <v>0</v>
      </c>
      <c r="R18" s="37">
        <f t="shared" si="4"/>
        <v>1.5111649105606488E-3</v>
      </c>
      <c r="S18" s="37">
        <f t="shared" si="5"/>
        <v>0.35530344787994522</v>
      </c>
      <c r="T18" s="38"/>
    </row>
    <row r="19" spans="1:20">
      <c r="A19" s="35">
        <v>2004</v>
      </c>
      <c r="B19" s="14">
        <v>18969.295624999999</v>
      </c>
      <c r="C19" s="14">
        <f t="shared" si="10"/>
        <v>242.7415519999995</v>
      </c>
      <c r="D19" s="14">
        <f t="shared" si="7"/>
        <v>11168</v>
      </c>
      <c r="E19" s="14">
        <v>0</v>
      </c>
      <c r="F19" s="14">
        <v>11145</v>
      </c>
      <c r="G19" s="14">
        <v>0</v>
      </c>
      <c r="H19" s="14">
        <v>23</v>
      </c>
      <c r="I19" s="14">
        <v>7558.5540730000002</v>
      </c>
      <c r="K19" s="37">
        <f t="shared" si="8"/>
        <v>1</v>
      </c>
      <c r="L19" s="37">
        <f t="shared" si="0"/>
        <v>1.2796550636286449E-2</v>
      </c>
      <c r="M19" s="37">
        <f t="shared" ref="M19:M27" si="11">IFERROR(D19/$B19,"")</f>
        <v>0.58874089058327916</v>
      </c>
      <c r="N19" s="37">
        <f t="shared" ref="N19:N27" si="12">IFERROR(E19/$B19,"")</f>
        <v>0</v>
      </c>
      <c r="O19" s="38">
        <f t="shared" si="9"/>
        <v>0.58752840486664093</v>
      </c>
      <c r="P19" s="37">
        <f t="shared" ref="P19:P27" si="13">IFERROR(F19/$B19,"")</f>
        <v>0.58752840486664093</v>
      </c>
      <c r="Q19" s="37">
        <f t="shared" ref="Q19:Q27" si="14">IFERROR(G19/$B19,"")</f>
        <v>0</v>
      </c>
      <c r="R19" s="37">
        <f t="shared" ref="R19:R27" si="15">IFERROR(H19/$B19,"")</f>
        <v>1.2124857166382003E-3</v>
      </c>
      <c r="S19" s="37">
        <f t="shared" ref="S19:S27" si="16">IFERROR(I19/$B19,"")</f>
        <v>0.39846255878043446</v>
      </c>
      <c r="T19" s="38"/>
    </row>
    <row r="20" spans="1:20">
      <c r="A20" s="35">
        <v>2005</v>
      </c>
      <c r="B20" s="14">
        <v>17729.799642999998</v>
      </c>
      <c r="C20" s="14">
        <f t="shared" si="10"/>
        <v>882.79964299999847</v>
      </c>
      <c r="D20" s="14">
        <f t="shared" si="7"/>
        <v>10234</v>
      </c>
      <c r="E20" s="14">
        <v>0</v>
      </c>
      <c r="F20" s="14">
        <v>10147</v>
      </c>
      <c r="G20" s="14">
        <v>0</v>
      </c>
      <c r="H20" s="14">
        <v>87</v>
      </c>
      <c r="I20" s="14">
        <v>6613</v>
      </c>
      <c r="K20" s="37">
        <f t="shared" si="8"/>
        <v>1</v>
      </c>
      <c r="L20" s="37">
        <f t="shared" si="0"/>
        <v>4.9791856691879854E-2</v>
      </c>
      <c r="M20" s="37">
        <f t="shared" si="11"/>
        <v>0.57722028483500332</v>
      </c>
      <c r="N20" s="37">
        <f t="shared" si="12"/>
        <v>0</v>
      </c>
      <c r="O20" s="38">
        <f t="shared" si="9"/>
        <v>0.57231329198952308</v>
      </c>
      <c r="P20" s="37">
        <f t="shared" si="13"/>
        <v>0.57231329198952308</v>
      </c>
      <c r="Q20" s="37">
        <f t="shared" si="14"/>
        <v>0</v>
      </c>
      <c r="R20" s="37">
        <f t="shared" si="15"/>
        <v>4.9069928454802906E-3</v>
      </c>
      <c r="S20" s="37">
        <f t="shared" si="16"/>
        <v>0.37298785847311677</v>
      </c>
      <c r="T20" s="38"/>
    </row>
    <row r="21" spans="1:20">
      <c r="A21" s="35">
        <v>2006</v>
      </c>
      <c r="B21" s="14">
        <v>17922</v>
      </c>
      <c r="C21" s="14">
        <f t="shared" si="10"/>
        <v>1120</v>
      </c>
      <c r="D21" s="14">
        <f t="shared" si="7"/>
        <v>9755</v>
      </c>
      <c r="E21" s="14">
        <v>0</v>
      </c>
      <c r="F21" s="14">
        <v>9587</v>
      </c>
      <c r="G21" s="14">
        <v>0</v>
      </c>
      <c r="H21" s="14">
        <v>168</v>
      </c>
      <c r="I21" s="14">
        <v>7047</v>
      </c>
      <c r="K21" s="37">
        <f t="shared" si="8"/>
        <v>1</v>
      </c>
      <c r="L21" s="37">
        <f t="shared" si="0"/>
        <v>6.2493025331994197E-2</v>
      </c>
      <c r="M21" s="37">
        <f t="shared" si="11"/>
        <v>0.54430309117286013</v>
      </c>
      <c r="N21" s="37">
        <f t="shared" si="12"/>
        <v>0</v>
      </c>
      <c r="O21" s="38">
        <f t="shared" si="9"/>
        <v>0.53492913737306103</v>
      </c>
      <c r="P21" s="37">
        <f t="shared" si="13"/>
        <v>0.53492913737306103</v>
      </c>
      <c r="Q21" s="37">
        <f t="shared" si="14"/>
        <v>0</v>
      </c>
      <c r="R21" s="37">
        <f t="shared" si="15"/>
        <v>9.3739537997991288E-3</v>
      </c>
      <c r="S21" s="37">
        <f t="shared" si="16"/>
        <v>0.39320388349514562</v>
      </c>
      <c r="T21" s="38"/>
    </row>
    <row r="22" spans="1:20">
      <c r="A22" s="35">
        <v>2007</v>
      </c>
      <c r="B22" s="14">
        <v>19462</v>
      </c>
      <c r="C22" s="14">
        <f t="shared" si="10"/>
        <v>1264.077408000001</v>
      </c>
      <c r="D22" s="14">
        <f t="shared" si="7"/>
        <v>11116</v>
      </c>
      <c r="E22" s="14">
        <v>0</v>
      </c>
      <c r="F22" s="14">
        <v>10913</v>
      </c>
      <c r="G22" s="14">
        <v>0</v>
      </c>
      <c r="H22" s="14">
        <v>203</v>
      </c>
      <c r="I22" s="14">
        <v>7081.9225919999999</v>
      </c>
      <c r="K22" s="37">
        <f t="shared" si="8"/>
        <v>1</v>
      </c>
      <c r="L22" s="37">
        <f t="shared" si="0"/>
        <v>6.4951053745761017E-2</v>
      </c>
      <c r="M22" s="37">
        <f t="shared" si="11"/>
        <v>0.57116432021374985</v>
      </c>
      <c r="N22" s="37">
        <f t="shared" si="12"/>
        <v>0</v>
      </c>
      <c r="O22" s="38">
        <f t="shared" si="9"/>
        <v>0.56073373753982114</v>
      </c>
      <c r="P22" s="37">
        <f t="shared" si="13"/>
        <v>0.56073373753982114</v>
      </c>
      <c r="Q22" s="37">
        <f t="shared" si="14"/>
        <v>0</v>
      </c>
      <c r="R22" s="37">
        <f t="shared" si="15"/>
        <v>1.0430582673928681E-2</v>
      </c>
      <c r="S22" s="37">
        <f t="shared" si="16"/>
        <v>0.36388462604048916</v>
      </c>
      <c r="T22" s="38"/>
    </row>
    <row r="23" spans="1:20">
      <c r="A23" s="35">
        <v>2008</v>
      </c>
      <c r="B23" s="14">
        <v>20080</v>
      </c>
      <c r="C23" s="14">
        <f t="shared" si="10"/>
        <v>1456</v>
      </c>
      <c r="D23" s="14">
        <f t="shared" si="7"/>
        <v>11346</v>
      </c>
      <c r="E23" s="14">
        <v>0</v>
      </c>
      <c r="F23" s="14">
        <v>11040.9</v>
      </c>
      <c r="G23" s="14">
        <v>0</v>
      </c>
      <c r="H23" s="14">
        <v>305.10000000000002</v>
      </c>
      <c r="I23" s="14">
        <v>7278</v>
      </c>
      <c r="K23" s="37">
        <f t="shared" si="8"/>
        <v>1</v>
      </c>
      <c r="L23" s="37">
        <f t="shared" si="0"/>
        <v>7.2509960159362549E-2</v>
      </c>
      <c r="M23" s="37">
        <f t="shared" si="11"/>
        <v>0.56503984063745016</v>
      </c>
      <c r="N23" s="37">
        <f t="shared" si="12"/>
        <v>0</v>
      </c>
      <c r="O23" s="38">
        <f t="shared" si="9"/>
        <v>0.54984561752988048</v>
      </c>
      <c r="P23" s="37">
        <f t="shared" si="13"/>
        <v>0.54984561752988048</v>
      </c>
      <c r="Q23" s="37">
        <f t="shared" si="14"/>
        <v>0</v>
      </c>
      <c r="R23" s="37">
        <f t="shared" si="15"/>
        <v>1.5194223107569722E-2</v>
      </c>
      <c r="S23" s="37">
        <f t="shared" si="16"/>
        <v>0.36245019920318727</v>
      </c>
      <c r="T23" s="38"/>
    </row>
    <row r="24" spans="1:20">
      <c r="A24" s="35">
        <v>2009</v>
      </c>
      <c r="B24" s="14">
        <v>23516.363000000001</v>
      </c>
      <c r="C24" s="14">
        <f t="shared" si="10"/>
        <v>1185.1530000000021</v>
      </c>
      <c r="D24" s="14">
        <f t="shared" si="7"/>
        <v>14476.21</v>
      </c>
      <c r="E24" s="14">
        <v>0</v>
      </c>
      <c r="F24" s="14">
        <v>14163.21</v>
      </c>
      <c r="G24" s="14">
        <v>0</v>
      </c>
      <c r="H24" s="14">
        <v>313</v>
      </c>
      <c r="I24" s="14">
        <v>7855</v>
      </c>
      <c r="K24" s="37">
        <f t="shared" si="8"/>
        <v>1</v>
      </c>
      <c r="L24" s="37">
        <f t="shared" si="0"/>
        <v>5.0396951263254525E-2</v>
      </c>
      <c r="M24" s="37">
        <f t="shared" si="11"/>
        <v>0.61558030891086335</v>
      </c>
      <c r="N24" s="37">
        <f t="shared" si="12"/>
        <v>0</v>
      </c>
      <c r="O24" s="38">
        <f t="shared" si="9"/>
        <v>0.60227042761671945</v>
      </c>
      <c r="P24" s="37">
        <f t="shared" si="13"/>
        <v>0.60227042761671945</v>
      </c>
      <c r="Q24" s="37">
        <f t="shared" si="14"/>
        <v>0</v>
      </c>
      <c r="R24" s="37">
        <f t="shared" si="15"/>
        <v>1.3309881294143996E-2</v>
      </c>
      <c r="S24" s="37">
        <f t="shared" si="16"/>
        <v>0.3340227398258821</v>
      </c>
      <c r="T24" s="38"/>
    </row>
    <row r="25" spans="1:20">
      <c r="A25" s="35">
        <v>2010</v>
      </c>
      <c r="B25" s="14">
        <v>28212.195</v>
      </c>
      <c r="C25" s="14">
        <f t="shared" si="10"/>
        <v>1213.9349999999977</v>
      </c>
      <c r="D25" s="14">
        <f t="shared" si="7"/>
        <v>17008.68</v>
      </c>
      <c r="E25" s="14">
        <v>0</v>
      </c>
      <c r="F25" s="14">
        <v>16678.68</v>
      </c>
      <c r="G25" s="14">
        <v>0</v>
      </c>
      <c r="H25" s="14">
        <v>330</v>
      </c>
      <c r="I25" s="14">
        <v>9989.58</v>
      </c>
      <c r="K25" s="37">
        <f t="shared" si="8"/>
        <v>1</v>
      </c>
      <c r="L25" s="37">
        <f t="shared" si="0"/>
        <v>4.3028732787363681E-2</v>
      </c>
      <c r="M25" s="37">
        <f t="shared" si="11"/>
        <v>0.60288396560423607</v>
      </c>
      <c r="N25" s="37">
        <f t="shared" si="12"/>
        <v>0</v>
      </c>
      <c r="O25" s="38">
        <f t="shared" si="9"/>
        <v>0.59118689630494903</v>
      </c>
      <c r="P25" s="37">
        <f t="shared" si="13"/>
        <v>0.59118689630494903</v>
      </c>
      <c r="Q25" s="37">
        <f t="shared" si="14"/>
        <v>0</v>
      </c>
      <c r="R25" s="37">
        <f t="shared" si="15"/>
        <v>1.1697069299287063E-2</v>
      </c>
      <c r="S25" s="37">
        <f t="shared" si="16"/>
        <v>0.35408730160840018</v>
      </c>
      <c r="T25" s="38"/>
    </row>
    <row r="26" spans="1:20">
      <c r="A26" s="35">
        <v>2011</v>
      </c>
      <c r="B26" s="14">
        <v>31329.248</v>
      </c>
      <c r="C26" s="14">
        <f t="shared" si="10"/>
        <v>1418.2479999999996</v>
      </c>
      <c r="D26" s="14">
        <f t="shared" si="7"/>
        <v>17902.41</v>
      </c>
      <c r="E26" s="14">
        <v>0</v>
      </c>
      <c r="F26" s="14">
        <v>17581.41</v>
      </c>
      <c r="G26" s="14">
        <v>0</v>
      </c>
      <c r="H26" s="14">
        <v>321</v>
      </c>
      <c r="I26" s="14">
        <v>12008.59</v>
      </c>
      <c r="K26" s="37">
        <f t="shared" si="8"/>
        <v>1</v>
      </c>
      <c r="L26" s="37">
        <f t="shared" si="0"/>
        <v>4.5269136367396996E-2</v>
      </c>
      <c r="M26" s="37">
        <f t="shared" si="11"/>
        <v>0.57142801512503583</v>
      </c>
      <c r="N26" s="37">
        <f t="shared" si="12"/>
        <v>0</v>
      </c>
      <c r="O26" s="38">
        <f t="shared" si="9"/>
        <v>0.56118199836778715</v>
      </c>
      <c r="P26" s="37">
        <f t="shared" si="13"/>
        <v>0.56118199836778715</v>
      </c>
      <c r="Q26" s="37">
        <f t="shared" si="14"/>
        <v>0</v>
      </c>
      <c r="R26" s="37">
        <f t="shared" si="15"/>
        <v>1.0246016757248689E-2</v>
      </c>
      <c r="S26" s="37">
        <f t="shared" si="16"/>
        <v>0.38330284850756713</v>
      </c>
      <c r="T26" s="38"/>
    </row>
    <row r="27" spans="1:20">
      <c r="A27" s="35">
        <v>2012</v>
      </c>
      <c r="B27" s="14">
        <v>38769.080999999998</v>
      </c>
      <c r="C27" s="14">
        <f>IFERROR(B27-SUM(D27,I27),"")</f>
        <v>1524.7450000000026</v>
      </c>
      <c r="D27" s="14">
        <f t="shared" si="7"/>
        <v>19594.14</v>
      </c>
      <c r="E27" s="14">
        <v>0</v>
      </c>
      <c r="F27" s="14">
        <v>19157.14</v>
      </c>
      <c r="G27" s="14">
        <v>0</v>
      </c>
      <c r="H27" s="14">
        <v>437</v>
      </c>
      <c r="I27" s="14">
        <v>17650.196</v>
      </c>
      <c r="K27" s="37">
        <f t="shared" si="8"/>
        <v>1</v>
      </c>
      <c r="L27" s="37">
        <f t="shared" si="0"/>
        <v>3.9328892010620592E-2</v>
      </c>
      <c r="M27" s="37">
        <f t="shared" si="11"/>
        <v>0.50540635719479654</v>
      </c>
      <c r="N27" s="37">
        <f t="shared" si="12"/>
        <v>0</v>
      </c>
      <c r="O27" s="38">
        <f t="shared" si="9"/>
        <v>0.4941344882536679</v>
      </c>
      <c r="P27" s="37">
        <f t="shared" si="13"/>
        <v>0.4941344882536679</v>
      </c>
      <c r="Q27" s="37">
        <f t="shared" si="14"/>
        <v>0</v>
      </c>
      <c r="R27" s="37">
        <f t="shared" si="15"/>
        <v>1.1271868941128629E-2</v>
      </c>
      <c r="S27" s="37">
        <f t="shared" si="16"/>
        <v>0.45526475079458295</v>
      </c>
      <c r="T27" s="38"/>
    </row>
  </sheetData>
  <mergeCells count="13">
    <mergeCell ref="B1:B3"/>
    <mergeCell ref="D1:I1"/>
    <mergeCell ref="C2:C3"/>
    <mergeCell ref="D2:D3"/>
    <mergeCell ref="I2:I3"/>
    <mergeCell ref="L1:S1"/>
    <mergeCell ref="K1:K4"/>
    <mergeCell ref="L2:L4"/>
    <mergeCell ref="M2:M4"/>
    <mergeCell ref="S2:S4"/>
    <mergeCell ref="N3:N4"/>
    <mergeCell ref="O3:O4"/>
    <mergeCell ref="R3:R4"/>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43"/>
  <sheetViews>
    <sheetView workbookViewId="0">
      <selection activeCell="B22" sqref="B22:I39"/>
    </sheetView>
  </sheetViews>
  <sheetFormatPr defaultRowHeight="12.75"/>
  <cols>
    <col min="1" max="1" width="29"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9" width="18.140625" style="33" customWidth="1"/>
    <col min="10" max="11" width="9.140625" style="33"/>
    <col min="12" max="12" width="20.140625" style="33" bestFit="1" customWidth="1"/>
    <col min="13" max="14" width="9.140625" style="33"/>
    <col min="15" max="15" width="16.85546875" style="33" bestFit="1" customWidth="1"/>
    <col min="16" max="16384" width="9.140625" style="33"/>
  </cols>
  <sheetData>
    <row r="1" spans="1:20">
      <c r="A1" s="34" t="s">
        <v>96</v>
      </c>
      <c r="B1" s="252" t="s">
        <v>1</v>
      </c>
      <c r="C1" s="90"/>
      <c r="D1" s="253" t="s">
        <v>8</v>
      </c>
      <c r="E1" s="253"/>
      <c r="F1" s="253"/>
      <c r="G1" s="253"/>
      <c r="H1" s="253"/>
      <c r="I1" s="253"/>
      <c r="K1" s="250" t="s">
        <v>1</v>
      </c>
      <c r="L1" s="249" t="s">
        <v>789</v>
      </c>
      <c r="M1" s="249"/>
      <c r="N1" s="249"/>
      <c r="O1" s="249"/>
      <c r="P1" s="249"/>
      <c r="Q1" s="249"/>
      <c r="R1" s="249"/>
      <c r="S1" s="249"/>
    </row>
    <row r="2" spans="1:20" ht="15" customHeight="1">
      <c r="B2" s="252"/>
      <c r="C2" s="252" t="s">
        <v>32</v>
      </c>
      <c r="D2" s="248" t="s">
        <v>2</v>
      </c>
      <c r="I2" s="248" t="s">
        <v>7</v>
      </c>
      <c r="K2" s="250"/>
      <c r="L2" s="251" t="s">
        <v>798</v>
      </c>
      <c r="M2" s="251" t="s">
        <v>799</v>
      </c>
      <c r="N2" s="110"/>
      <c r="O2" s="110"/>
      <c r="P2" s="110"/>
      <c r="Q2" s="110"/>
      <c r="R2" s="110"/>
      <c r="S2" s="251" t="s">
        <v>800</v>
      </c>
    </row>
    <row r="3" spans="1:20">
      <c r="B3" s="252"/>
      <c r="C3" s="252"/>
      <c r="D3" s="248"/>
      <c r="E3" s="58" t="s">
        <v>3</v>
      </c>
      <c r="F3" s="58" t="s">
        <v>4</v>
      </c>
      <c r="G3" s="58" t="s">
        <v>5</v>
      </c>
      <c r="H3" s="58" t="s">
        <v>6</v>
      </c>
      <c r="I3" s="248"/>
      <c r="K3" s="250"/>
      <c r="L3" s="251"/>
      <c r="M3" s="251"/>
      <c r="N3" s="235" t="s">
        <v>801</v>
      </c>
      <c r="O3" s="235" t="s">
        <v>802</v>
      </c>
      <c r="P3" s="91"/>
      <c r="Q3" s="91"/>
      <c r="R3" s="235" t="s">
        <v>803</v>
      </c>
      <c r="S3" s="251"/>
    </row>
    <row r="4" spans="1:20" ht="51">
      <c r="B4" s="90"/>
      <c r="C4" s="90"/>
      <c r="D4" s="91"/>
      <c r="E4" s="58"/>
      <c r="F4" s="58"/>
      <c r="G4" s="58"/>
      <c r="H4" s="58"/>
      <c r="I4" s="91"/>
      <c r="K4" s="250"/>
      <c r="L4" s="251"/>
      <c r="M4" s="251"/>
      <c r="N4" s="235"/>
      <c r="O4" s="235"/>
      <c r="P4" s="111" t="s">
        <v>804</v>
      </c>
      <c r="Q4" s="111" t="s">
        <v>805</v>
      </c>
      <c r="R4" s="235"/>
      <c r="S4" s="251"/>
    </row>
    <row r="5" spans="1:20">
      <c r="A5" s="35">
        <v>2000</v>
      </c>
      <c r="B5" s="14"/>
      <c r="C5" s="14"/>
      <c r="D5" s="14"/>
      <c r="E5" s="14"/>
      <c r="F5" s="14"/>
      <c r="G5" s="14"/>
      <c r="H5" s="14"/>
      <c r="I5" s="14"/>
      <c r="K5" s="37"/>
      <c r="L5" s="37"/>
      <c r="M5" s="37"/>
      <c r="N5" s="37"/>
      <c r="O5" s="38"/>
      <c r="P5" s="37"/>
      <c r="Q5" s="37"/>
      <c r="R5" s="37"/>
      <c r="S5" s="37"/>
      <c r="T5" s="38"/>
    </row>
    <row r="6" spans="1:20">
      <c r="A6" s="35">
        <v>2001</v>
      </c>
      <c r="B6" s="14"/>
      <c r="C6" s="14"/>
      <c r="D6" s="14"/>
      <c r="E6" s="14"/>
      <c r="F6" s="14"/>
      <c r="G6" s="14"/>
      <c r="H6" s="14"/>
      <c r="I6" s="14"/>
      <c r="K6" s="37"/>
      <c r="L6" s="37"/>
      <c r="M6" s="37"/>
      <c r="N6" s="37"/>
      <c r="O6" s="38"/>
      <c r="P6" s="37"/>
      <c r="Q6" s="37"/>
      <c r="R6" s="37"/>
      <c r="S6" s="37"/>
      <c r="T6" s="38"/>
    </row>
    <row r="7" spans="1:20">
      <c r="A7" s="35">
        <v>2002</v>
      </c>
      <c r="B7" s="14"/>
      <c r="C7" s="14"/>
      <c r="D7" s="14"/>
      <c r="E7" s="14"/>
      <c r="F7" s="14"/>
      <c r="G7" s="14"/>
      <c r="H7" s="14"/>
      <c r="I7" s="14"/>
      <c r="K7" s="37"/>
      <c r="L7" s="37"/>
      <c r="M7" s="37"/>
      <c r="N7" s="37"/>
      <c r="O7" s="38"/>
      <c r="P7" s="37"/>
      <c r="Q7" s="37"/>
      <c r="R7" s="37"/>
      <c r="S7" s="37"/>
      <c r="T7" s="38"/>
    </row>
    <row r="8" spans="1:20">
      <c r="A8" s="35">
        <v>2003</v>
      </c>
      <c r="B8" s="14"/>
      <c r="C8" s="14"/>
      <c r="D8" s="14"/>
      <c r="E8" s="14"/>
      <c r="F8" s="14"/>
      <c r="G8" s="14"/>
      <c r="H8" s="14"/>
      <c r="I8" s="14"/>
      <c r="K8" s="37"/>
      <c r="L8" s="37"/>
      <c r="M8" s="37"/>
      <c r="N8" s="37"/>
      <c r="O8" s="38"/>
      <c r="P8" s="37"/>
      <c r="Q8" s="37"/>
      <c r="R8" s="37"/>
      <c r="S8" s="37"/>
      <c r="T8" s="38"/>
    </row>
    <row r="9" spans="1:20">
      <c r="A9" s="35">
        <v>2004</v>
      </c>
      <c r="B9" s="14"/>
      <c r="C9" s="14"/>
      <c r="D9" s="14"/>
      <c r="E9" s="14"/>
      <c r="F9" s="14"/>
      <c r="G9" s="14"/>
      <c r="H9" s="14"/>
      <c r="I9" s="14"/>
      <c r="K9" s="37"/>
      <c r="L9" s="37"/>
      <c r="M9" s="37"/>
      <c r="N9" s="37"/>
      <c r="O9" s="38"/>
      <c r="P9" s="37"/>
      <c r="Q9" s="37"/>
      <c r="R9" s="37"/>
      <c r="S9" s="37"/>
      <c r="T9" s="38"/>
    </row>
    <row r="10" spans="1:20">
      <c r="A10" s="35">
        <v>2005</v>
      </c>
      <c r="B10" s="14"/>
      <c r="C10" s="14"/>
      <c r="D10" s="14"/>
      <c r="E10" s="14"/>
      <c r="F10" s="14"/>
      <c r="G10" s="14"/>
      <c r="H10" s="14"/>
      <c r="I10" s="14"/>
      <c r="K10" s="37"/>
      <c r="L10" s="37"/>
      <c r="M10" s="37"/>
      <c r="N10" s="37"/>
      <c r="O10" s="38"/>
      <c r="P10" s="37"/>
      <c r="Q10" s="37"/>
      <c r="R10" s="37"/>
      <c r="S10" s="37"/>
      <c r="T10" s="38"/>
    </row>
    <row r="11" spans="1:20">
      <c r="A11" s="35">
        <v>2006</v>
      </c>
      <c r="B11" s="14"/>
      <c r="C11" s="14"/>
      <c r="D11" s="14"/>
      <c r="E11" s="14"/>
      <c r="F11" s="14"/>
      <c r="G11" s="14"/>
      <c r="H11" s="14"/>
      <c r="I11" s="14"/>
      <c r="K11" s="37"/>
      <c r="L11" s="37"/>
      <c r="M11" s="37"/>
      <c r="N11" s="37"/>
      <c r="O11" s="38"/>
      <c r="P11" s="37"/>
      <c r="Q11" s="37"/>
      <c r="R11" s="37"/>
      <c r="S11" s="37"/>
      <c r="T11" s="38"/>
    </row>
    <row r="12" spans="1:20">
      <c r="A12" s="35">
        <v>2007</v>
      </c>
      <c r="B12" s="14"/>
      <c r="C12" s="14"/>
      <c r="D12" s="14"/>
      <c r="E12" s="14"/>
      <c r="F12" s="14"/>
      <c r="G12" s="14"/>
      <c r="H12" s="14"/>
      <c r="I12" s="14"/>
      <c r="K12" s="37"/>
      <c r="L12" s="37"/>
      <c r="M12" s="37"/>
      <c r="N12" s="37"/>
      <c r="O12" s="38"/>
      <c r="P12" s="37"/>
      <c r="Q12" s="37"/>
      <c r="R12" s="37"/>
      <c r="S12" s="37"/>
      <c r="T12" s="38"/>
    </row>
    <row r="13" spans="1:20">
      <c r="A13" s="35">
        <v>2008</v>
      </c>
      <c r="B13" s="14">
        <f>B35/'Exchange rates'!$I11</f>
        <v>6467.7557990607656</v>
      </c>
      <c r="C13" s="14">
        <f>C35/'Exchange rates'!$I11</f>
        <v>1934.2905934253588</v>
      </c>
      <c r="D13" s="14">
        <f t="shared" ref="D13:D17" si="0">IFERROR(SUM(E13:H13),"")</f>
        <v>2243.1549736729753</v>
      </c>
      <c r="E13" s="14">
        <f>E35/'Exchange rates'!$I11</f>
        <v>0</v>
      </c>
      <c r="F13" s="14">
        <f>F35/'Exchange rates'!$I11</f>
        <v>1803.1862814856979</v>
      </c>
      <c r="G13" s="14">
        <f>G35/'Exchange rates'!$I11</f>
        <v>279.66557563682937</v>
      </c>
      <c r="H13" s="14">
        <f>H35/'Exchange rates'!$I11</f>
        <v>160.30311655044827</v>
      </c>
      <c r="I13" s="14">
        <f>I35/'Exchange rates'!$I11</f>
        <v>2290.3102319624309</v>
      </c>
      <c r="K13" s="37">
        <f t="shared" ref="K13:L17" si="1">IFERROR(B13/$B13,"")</f>
        <v>1</v>
      </c>
      <c r="L13" s="37">
        <f t="shared" si="1"/>
        <v>0.29906673249881399</v>
      </c>
      <c r="M13" s="37">
        <f>IFERROR(D13/$B13,"")</f>
        <v>0.34682122259450826</v>
      </c>
      <c r="N13" s="37">
        <f t="shared" ref="N13:N17" si="2">IFERROR(E13/$B13,"")</f>
        <v>0</v>
      </c>
      <c r="O13" s="38">
        <f t="shared" ref="O13:O16" si="3">SUM(P13:Q13)</f>
        <v>0.32203625520694434</v>
      </c>
      <c r="P13" s="37">
        <f t="shared" ref="P13:S17" si="4">IFERROR(F13/$B13,"")</f>
        <v>0.27879628382808652</v>
      </c>
      <c r="Q13" s="37">
        <f t="shared" si="4"/>
        <v>4.323997137885785E-2</v>
      </c>
      <c r="R13" s="37">
        <f t="shared" si="4"/>
        <v>2.4784967387563885E-2</v>
      </c>
      <c r="S13" s="37">
        <f t="shared" si="4"/>
        <v>0.35411204490667769</v>
      </c>
      <c r="T13" s="38"/>
    </row>
    <row r="14" spans="1:20">
      <c r="A14" s="35">
        <v>2009</v>
      </c>
      <c r="B14" s="14">
        <f>B36/'Exchange rates'!$I12</f>
        <v>8538.7487600963577</v>
      </c>
      <c r="C14" s="14">
        <f>C36/'Exchange rates'!$I12</f>
        <v>1700.0255065892018</v>
      </c>
      <c r="D14" s="14">
        <f t="shared" si="0"/>
        <v>1652.7717160266402</v>
      </c>
      <c r="E14" s="14">
        <f>E36/'Exchange rates'!$I12</f>
        <v>0</v>
      </c>
      <c r="F14" s="14">
        <f>F36/'Exchange rates'!$I12</f>
        <v>882.85957205611453</v>
      </c>
      <c r="G14" s="14">
        <f>G36/'Exchange rates'!$I12</f>
        <v>552.38628312314017</v>
      </c>
      <c r="H14" s="14">
        <f>H36/'Exchange rates'!$I12</f>
        <v>217.52586084738559</v>
      </c>
      <c r="I14" s="14">
        <f>I36/'Exchange rates'!$I12</f>
        <v>5185.951537480516</v>
      </c>
      <c r="K14" s="37">
        <f t="shared" si="1"/>
        <v>1</v>
      </c>
      <c r="L14" s="37">
        <f t="shared" si="1"/>
        <v>0.199095389073143</v>
      </c>
      <c r="M14" s="37">
        <f t="shared" ref="M14:M17" si="5">IFERROR(D14/$B14,"")</f>
        <v>0.19356134750684351</v>
      </c>
      <c r="N14" s="37">
        <f t="shared" si="2"/>
        <v>0</v>
      </c>
      <c r="O14" s="38">
        <f t="shared" si="3"/>
        <v>0.16808620273341529</v>
      </c>
      <c r="P14" s="37">
        <f t="shared" si="4"/>
        <v>0.1033944898556954</v>
      </c>
      <c r="Q14" s="37">
        <f t="shared" si="4"/>
        <v>6.4691712877719881E-2</v>
      </c>
      <c r="R14" s="37">
        <f t="shared" si="4"/>
        <v>2.547514477342824E-2</v>
      </c>
      <c r="S14" s="37">
        <f t="shared" si="4"/>
        <v>0.60734326342001355</v>
      </c>
      <c r="T14" s="38"/>
    </row>
    <row r="15" spans="1:20">
      <c r="A15" s="35">
        <v>2010</v>
      </c>
      <c r="B15" s="14">
        <f>B37/'Exchange rates'!$I13</f>
        <v>9330.8198109214063</v>
      </c>
      <c r="C15" s="14">
        <f>C37/'Exchange rates'!$I13</f>
        <v>1313.215747142656</v>
      </c>
      <c r="D15" s="14">
        <f t="shared" si="0"/>
        <v>1705.7965288556511</v>
      </c>
      <c r="E15" s="14">
        <f>E37/'Exchange rates'!$I13</f>
        <v>0</v>
      </c>
      <c r="F15" s="14">
        <f>F37/'Exchange rates'!$I13</f>
        <v>812.0982079864541</v>
      </c>
      <c r="G15" s="14">
        <f>G37/'Exchange rates'!$I13</f>
        <v>619.84760829688162</v>
      </c>
      <c r="H15" s="14">
        <f>H37/'Exchange rates'!$I13</f>
        <v>273.8507125723155</v>
      </c>
      <c r="I15" s="14">
        <f>I37/'Exchange rates'!$I13</f>
        <v>6311.8075349230985</v>
      </c>
      <c r="K15" s="37">
        <f t="shared" si="1"/>
        <v>1</v>
      </c>
      <c r="L15" s="37">
        <f t="shared" si="1"/>
        <v>0.14073958920582538</v>
      </c>
      <c r="M15" s="37">
        <f t="shared" si="5"/>
        <v>0.18281314647819846</v>
      </c>
      <c r="N15" s="37">
        <f t="shared" si="2"/>
        <v>0</v>
      </c>
      <c r="O15" s="38">
        <f t="shared" si="3"/>
        <v>0.15346409482769047</v>
      </c>
      <c r="P15" s="37">
        <f t="shared" si="4"/>
        <v>8.7033961049801947E-2</v>
      </c>
      <c r="Q15" s="37">
        <f t="shared" si="4"/>
        <v>6.6430133777888534E-2</v>
      </c>
      <c r="R15" s="37">
        <f t="shared" si="4"/>
        <v>2.9349051650507985E-2</v>
      </c>
      <c r="S15" s="37">
        <f t="shared" si="4"/>
        <v>0.67644726431597613</v>
      </c>
      <c r="T15" s="38"/>
    </row>
    <row r="16" spans="1:20">
      <c r="A16" s="35">
        <v>2011</v>
      </c>
      <c r="B16" s="14">
        <f>B38/'Exchange rates'!$I14</f>
        <v>9627.8465241398844</v>
      </c>
      <c r="C16" s="14">
        <f>C38/'Exchange rates'!$I14</f>
        <v>1169.1335126716679</v>
      </c>
      <c r="D16" s="14">
        <f t="shared" si="0"/>
        <v>1739.5087073481525</v>
      </c>
      <c r="E16" s="14">
        <f>E38/'Exchange rates'!$I14</f>
        <v>0</v>
      </c>
      <c r="F16" s="14">
        <f>F38/'Exchange rates'!$I14</f>
        <v>729.79045731275664</v>
      </c>
      <c r="G16" s="14">
        <f>G38/'Exchange rates'!$I14</f>
        <v>527.79980178394453</v>
      </c>
      <c r="H16" s="14">
        <f>H38/'Exchange rates'!$I14</f>
        <v>481.91844825145125</v>
      </c>
      <c r="I16" s="14">
        <f>I38/'Exchange rates'!$I14</f>
        <v>6719.2043041200623</v>
      </c>
      <c r="K16" s="37">
        <f t="shared" si="1"/>
        <v>1</v>
      </c>
      <c r="L16" s="37">
        <f t="shared" si="1"/>
        <v>0.12143250411608673</v>
      </c>
      <c r="M16" s="37">
        <f t="shared" si="5"/>
        <v>0.1806747441379217</v>
      </c>
      <c r="N16" s="37">
        <f t="shared" si="2"/>
        <v>0</v>
      </c>
      <c r="O16" s="38">
        <f t="shared" si="3"/>
        <v>0.13062009826844945</v>
      </c>
      <c r="P16" s="37">
        <f t="shared" si="4"/>
        <v>7.5799967883051961E-2</v>
      </c>
      <c r="Q16" s="37">
        <f t="shared" si="4"/>
        <v>5.4820130385397493E-2</v>
      </c>
      <c r="R16" s="37">
        <f t="shared" si="4"/>
        <v>5.0054645869472253E-2</v>
      </c>
      <c r="S16" s="37">
        <f t="shared" si="4"/>
        <v>0.69789275174599141</v>
      </c>
      <c r="T16" s="38"/>
    </row>
    <row r="17" spans="1:20">
      <c r="A17" s="35">
        <v>2012</v>
      </c>
      <c r="B17" s="14">
        <f>B39/'Exchange rates'!$I15</f>
        <v>10125.205793775993</v>
      </c>
      <c r="C17" s="14">
        <f>C39/'Exchange rates'!$I15</f>
        <v>1082.0192169797781</v>
      </c>
      <c r="D17" s="14">
        <f t="shared" si="0"/>
        <v>1815.2430804531766</v>
      </c>
      <c r="E17" s="14">
        <f>E39/'Exchange rates'!$I15</f>
        <v>0</v>
      </c>
      <c r="F17" s="14">
        <f>F39/'Exchange rates'!$I15</f>
        <v>818.89860892012052</v>
      </c>
      <c r="G17" s="14">
        <f>G39/'Exchange rates'!$I15</f>
        <v>612.60289688799651</v>
      </c>
      <c r="H17" s="14">
        <f>H39/'Exchange rates'!$I15</f>
        <v>383.74157464505953</v>
      </c>
      <c r="I17" s="14">
        <f>I39/'Exchange rates'!$I15</f>
        <v>7227.9434963430376</v>
      </c>
      <c r="K17" s="37">
        <f t="shared" si="1"/>
        <v>1</v>
      </c>
      <c r="L17" s="37">
        <f t="shared" si="1"/>
        <v>0.10686392346167423</v>
      </c>
      <c r="M17" s="37">
        <f t="shared" si="5"/>
        <v>0.17927962329111516</v>
      </c>
      <c r="N17" s="37">
        <f t="shared" si="2"/>
        <v>0</v>
      </c>
      <c r="O17" s="38">
        <f t="shared" ref="O17" si="6">SUM(P17:Q17)</f>
        <v>0.14137999117885258</v>
      </c>
      <c r="P17" s="37">
        <f t="shared" si="4"/>
        <v>8.0877231100181787E-2</v>
      </c>
      <c r="Q17" s="37">
        <f t="shared" si="4"/>
        <v>6.0502760078670809E-2</v>
      </c>
      <c r="R17" s="37">
        <f t="shared" si="4"/>
        <v>3.7899632112262556E-2</v>
      </c>
      <c r="S17" s="37">
        <f t="shared" si="4"/>
        <v>0.71385645324721059</v>
      </c>
      <c r="T17" s="38"/>
    </row>
    <row r="18" spans="1:20">
      <c r="L18" s="37"/>
      <c r="O18" s="38"/>
    </row>
    <row r="19" spans="1:20">
      <c r="B19" s="252" t="s">
        <v>1</v>
      </c>
      <c r="L19" s="37"/>
      <c r="O19" s="38"/>
    </row>
    <row r="20" spans="1:20" ht="15" customHeight="1">
      <c r="B20" s="252"/>
      <c r="C20" s="252" t="s">
        <v>32</v>
      </c>
      <c r="D20" s="248" t="s">
        <v>2</v>
      </c>
      <c r="I20" s="248" t="s">
        <v>7</v>
      </c>
      <c r="L20" s="37"/>
      <c r="O20" s="38"/>
    </row>
    <row r="21" spans="1:20">
      <c r="B21" s="252"/>
      <c r="C21" s="252"/>
      <c r="D21" s="248"/>
      <c r="E21" s="58" t="s">
        <v>3</v>
      </c>
      <c r="F21" s="58" t="s">
        <v>4</v>
      </c>
      <c r="G21" s="58" t="s">
        <v>5</v>
      </c>
      <c r="H21" s="58" t="s">
        <v>6</v>
      </c>
      <c r="I21" s="248"/>
      <c r="L21" s="37"/>
      <c r="O21" s="38"/>
    </row>
    <row r="22" spans="1:20">
      <c r="A22" s="35">
        <v>1995</v>
      </c>
      <c r="B22" s="14">
        <v>400.08600000000001</v>
      </c>
      <c r="C22" s="14"/>
      <c r="D22" s="14"/>
      <c r="E22" s="14"/>
      <c r="F22" s="14"/>
      <c r="G22" s="14"/>
      <c r="H22" s="14"/>
      <c r="I22" s="14"/>
      <c r="L22" s="37"/>
      <c r="O22" s="38"/>
    </row>
    <row r="23" spans="1:20">
      <c r="A23" s="35">
        <v>1996</v>
      </c>
      <c r="B23" s="14">
        <v>446.673</v>
      </c>
      <c r="C23" s="14"/>
      <c r="D23" s="14"/>
      <c r="E23" s="14"/>
      <c r="F23" s="14"/>
      <c r="G23" s="14"/>
      <c r="H23" s="14"/>
      <c r="I23" s="14"/>
      <c r="L23" s="37"/>
      <c r="O23" s="38"/>
    </row>
    <row r="24" spans="1:20">
      <c r="A24" s="35">
        <v>1997</v>
      </c>
      <c r="B24" s="14">
        <v>437.084</v>
      </c>
      <c r="C24" s="14"/>
      <c r="D24" s="14"/>
      <c r="E24" s="14"/>
      <c r="F24" s="14"/>
      <c r="G24" s="14"/>
      <c r="H24" s="14"/>
      <c r="I24" s="14"/>
      <c r="L24" s="37"/>
      <c r="O24" s="38"/>
    </row>
    <row r="25" spans="1:20">
      <c r="A25" s="35">
        <v>1998</v>
      </c>
      <c r="B25" s="14">
        <v>440.81900000000002</v>
      </c>
      <c r="C25" s="14"/>
      <c r="D25" s="14"/>
      <c r="E25" s="14"/>
      <c r="F25" s="14"/>
      <c r="G25" s="14"/>
      <c r="H25" s="14"/>
      <c r="I25" s="14"/>
      <c r="L25" s="37"/>
      <c r="O25" s="38"/>
    </row>
    <row r="26" spans="1:20">
      <c r="A26" s="35">
        <v>1999</v>
      </c>
      <c r="B26" s="14">
        <v>617.83100000000002</v>
      </c>
      <c r="C26" s="14"/>
      <c r="D26" s="14"/>
      <c r="E26" s="14"/>
      <c r="F26" s="14"/>
      <c r="G26" s="14"/>
      <c r="H26" s="14"/>
      <c r="I26" s="14"/>
      <c r="L26" s="37"/>
      <c r="O26" s="38"/>
    </row>
    <row r="27" spans="1:20">
      <c r="A27" s="35">
        <v>2000</v>
      </c>
      <c r="B27" s="14">
        <v>714.82</v>
      </c>
      <c r="C27" s="14"/>
      <c r="D27" s="14"/>
      <c r="E27" s="14"/>
      <c r="F27" s="14"/>
      <c r="G27" s="14"/>
      <c r="H27" s="14"/>
      <c r="I27" s="14"/>
      <c r="L27" s="37"/>
      <c r="O27" s="38"/>
    </row>
    <row r="28" spans="1:20">
      <c r="A28" s="35">
        <v>2001</v>
      </c>
      <c r="B28" s="14">
        <v>888.47799999999995</v>
      </c>
      <c r="C28" s="14"/>
      <c r="D28" s="14"/>
      <c r="E28" s="14"/>
      <c r="F28" s="14"/>
      <c r="G28" s="14"/>
      <c r="H28" s="14"/>
      <c r="I28" s="14"/>
      <c r="L28" s="37"/>
      <c r="O28" s="38"/>
    </row>
    <row r="29" spans="1:20">
      <c r="A29" s="35">
        <v>2002</v>
      </c>
      <c r="B29" s="14">
        <v>949.48299999999995</v>
      </c>
      <c r="C29" s="14"/>
      <c r="D29" s="14"/>
      <c r="E29" s="14"/>
      <c r="F29" s="14"/>
      <c r="G29" s="14"/>
      <c r="H29" s="14"/>
      <c r="I29" s="14"/>
    </row>
    <row r="30" spans="1:20">
      <c r="A30" s="35">
        <v>2003</v>
      </c>
      <c r="B30" s="14">
        <v>1116.502</v>
      </c>
      <c r="C30" s="14"/>
      <c r="D30" s="14"/>
      <c r="E30" s="14"/>
      <c r="F30" s="14"/>
      <c r="G30" s="14"/>
      <c r="H30" s="14"/>
      <c r="I30" s="14"/>
    </row>
    <row r="31" spans="1:20">
      <c r="A31" s="35">
        <v>2004</v>
      </c>
      <c r="B31" s="14">
        <v>1330.8920000000001</v>
      </c>
      <c r="C31" s="14"/>
      <c r="D31" s="14"/>
      <c r="E31" s="14"/>
      <c r="F31" s="14"/>
      <c r="G31" s="14"/>
      <c r="H31" s="14"/>
      <c r="I31" s="14"/>
    </row>
    <row r="32" spans="1:20">
      <c r="A32" s="35">
        <v>2005</v>
      </c>
      <c r="B32" s="14">
        <v>1435.5650000000001</v>
      </c>
      <c r="C32" s="14"/>
      <c r="D32" s="14"/>
      <c r="E32" s="14"/>
      <c r="F32" s="14"/>
      <c r="G32" s="14"/>
      <c r="H32" s="14"/>
      <c r="I32" s="14"/>
    </row>
    <row r="33" spans="1:9">
      <c r="A33" s="35">
        <v>2006</v>
      </c>
      <c r="B33" s="14">
        <v>1737.2329999999999</v>
      </c>
      <c r="C33" s="14"/>
      <c r="D33" s="14"/>
      <c r="E33" s="14"/>
      <c r="F33" s="14"/>
      <c r="G33" s="14"/>
      <c r="H33" s="14"/>
      <c r="I33" s="14"/>
    </row>
    <row r="34" spans="1:9">
      <c r="A34" s="35">
        <v>2007</v>
      </c>
      <c r="B34" s="14">
        <v>2345.8890000000001</v>
      </c>
      <c r="C34" s="14"/>
      <c r="D34" s="14"/>
      <c r="E34" s="14"/>
      <c r="F34" s="14"/>
      <c r="G34" s="14"/>
      <c r="H34" s="14"/>
      <c r="I34" s="14"/>
    </row>
    <row r="35" spans="1:9">
      <c r="A35" s="35">
        <v>2008</v>
      </c>
      <c r="B35" s="14">
        <v>4544.8919999999998</v>
      </c>
      <c r="C35" s="14">
        <f t="shared" ref="C35:C39" si="7">IFERROR(B35-SUM(D35,I35),"")</f>
        <v>1359.2259999999997</v>
      </c>
      <c r="D35" s="14">
        <f t="shared" ref="D35:D39" si="8">IFERROR(SUM(E35:H35),"")</f>
        <v>1576.2649999999999</v>
      </c>
      <c r="E35" s="14">
        <v>0</v>
      </c>
      <c r="F35" s="14">
        <v>1267.0989999999999</v>
      </c>
      <c r="G35" s="14">
        <v>196.52099999999999</v>
      </c>
      <c r="H35" s="14">
        <v>112.645</v>
      </c>
      <c r="I35" s="14">
        <v>1609.4010000000001</v>
      </c>
    </row>
    <row r="36" spans="1:9">
      <c r="A36" s="35">
        <v>2009</v>
      </c>
      <c r="B36" s="14">
        <v>6025.7950000000001</v>
      </c>
      <c r="C36" s="14">
        <f t="shared" si="7"/>
        <v>1199.7079999999996</v>
      </c>
      <c r="D36" s="14">
        <f t="shared" si="8"/>
        <v>1166.3610000000001</v>
      </c>
      <c r="E36" s="14">
        <v>0</v>
      </c>
      <c r="F36" s="14">
        <v>623.03399999999999</v>
      </c>
      <c r="G36" s="14">
        <v>389.81900000000002</v>
      </c>
      <c r="H36" s="14">
        <v>153.50800000000001</v>
      </c>
      <c r="I36" s="14">
        <v>3659.7260000000001</v>
      </c>
    </row>
    <row r="37" spans="1:9">
      <c r="A37" s="35">
        <v>2010</v>
      </c>
      <c r="B37" s="14">
        <v>6612.7520000000004</v>
      </c>
      <c r="C37" s="14">
        <f t="shared" si="7"/>
        <v>930.67600000000039</v>
      </c>
      <c r="D37" s="14">
        <f t="shared" si="8"/>
        <v>1208.8979999999999</v>
      </c>
      <c r="E37" s="14">
        <v>0</v>
      </c>
      <c r="F37" s="14">
        <v>575.53399999999999</v>
      </c>
      <c r="G37" s="14">
        <v>439.286</v>
      </c>
      <c r="H37" s="14">
        <v>194.078</v>
      </c>
      <c r="I37" s="14">
        <v>4473.1779999999999</v>
      </c>
    </row>
    <row r="38" spans="1:9">
      <c r="A38" s="35">
        <v>2011</v>
      </c>
      <c r="B38" s="14">
        <v>6800.1480000000001</v>
      </c>
      <c r="C38" s="14">
        <f t="shared" si="7"/>
        <v>825.75899999999911</v>
      </c>
      <c r="D38" s="14">
        <f t="shared" si="8"/>
        <v>1228.6150000000002</v>
      </c>
      <c r="E38" s="14">
        <v>0</v>
      </c>
      <c r="F38" s="14">
        <v>515.45100000000002</v>
      </c>
      <c r="G38" s="14">
        <v>372.78500000000003</v>
      </c>
      <c r="H38" s="14">
        <v>340.37900000000002</v>
      </c>
      <c r="I38" s="14">
        <v>4745.7740000000003</v>
      </c>
    </row>
    <row r="39" spans="1:9">
      <c r="A39" s="35">
        <v>2012</v>
      </c>
      <c r="B39" s="14">
        <v>7060.3059999999996</v>
      </c>
      <c r="C39" s="14">
        <f t="shared" si="7"/>
        <v>754.49199999999928</v>
      </c>
      <c r="D39" s="14">
        <f t="shared" si="8"/>
        <v>1265.769</v>
      </c>
      <c r="E39" s="14">
        <v>0</v>
      </c>
      <c r="F39" s="14">
        <v>571.01800000000003</v>
      </c>
      <c r="G39" s="14">
        <v>427.16800000000001</v>
      </c>
      <c r="H39" s="14">
        <v>267.58300000000003</v>
      </c>
      <c r="I39" s="14">
        <v>5040.0450000000001</v>
      </c>
    </row>
    <row r="40" spans="1:9">
      <c r="B40" s="36">
        <f>IFERROR(SUM(D40,I40),"")</f>
        <v>0</v>
      </c>
    </row>
    <row r="43" spans="1:9">
      <c r="B43" s="150"/>
    </row>
  </sheetData>
  <mergeCells count="17">
    <mergeCell ref="O3:O4"/>
    <mergeCell ref="R3:R4"/>
    <mergeCell ref="L1:S1"/>
    <mergeCell ref="D20:D21"/>
    <mergeCell ref="I20:I21"/>
    <mergeCell ref="K1:K4"/>
    <mergeCell ref="L2:L4"/>
    <mergeCell ref="M2:M4"/>
    <mergeCell ref="S2:S4"/>
    <mergeCell ref="N3:N4"/>
    <mergeCell ref="B1:B3"/>
    <mergeCell ref="D1:I1"/>
    <mergeCell ref="B19:B21"/>
    <mergeCell ref="C20:C21"/>
    <mergeCell ref="C2:C3"/>
    <mergeCell ref="D2:D3"/>
    <mergeCell ref="I2:I3"/>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49"/>
  <sheetViews>
    <sheetView topLeftCell="A7" workbookViewId="0">
      <selection activeCell="B22" sqref="B22:I44"/>
    </sheetView>
  </sheetViews>
  <sheetFormatPr defaultRowHeight="12.75"/>
  <cols>
    <col min="1" max="1" width="35.140625"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9" width="18.140625" style="33" customWidth="1"/>
    <col min="10" max="11" width="9.140625" style="33"/>
    <col min="12" max="12" width="20.140625" style="33" bestFit="1" customWidth="1"/>
    <col min="13" max="14" width="9.140625" style="33"/>
    <col min="15" max="15" width="16.85546875" style="33" bestFit="1" customWidth="1"/>
    <col min="16" max="16384" width="9.140625" style="33"/>
  </cols>
  <sheetData>
    <row r="1" spans="1:20">
      <c r="A1" s="34" t="s">
        <v>104</v>
      </c>
      <c r="B1" s="252" t="s">
        <v>1</v>
      </c>
      <c r="C1" s="90"/>
      <c r="D1" s="253" t="s">
        <v>8</v>
      </c>
      <c r="E1" s="253"/>
      <c r="F1" s="253"/>
      <c r="G1" s="253"/>
      <c r="H1" s="253"/>
      <c r="I1" s="253"/>
      <c r="K1" s="250" t="s">
        <v>1</v>
      </c>
      <c r="L1" s="249" t="s">
        <v>790</v>
      </c>
      <c r="M1" s="249"/>
      <c r="N1" s="249"/>
      <c r="O1" s="249"/>
      <c r="P1" s="249"/>
      <c r="Q1" s="249"/>
      <c r="R1" s="249"/>
      <c r="S1" s="249"/>
    </row>
    <row r="2" spans="1:20" ht="15" customHeight="1">
      <c r="B2" s="252"/>
      <c r="C2" s="252" t="s">
        <v>32</v>
      </c>
      <c r="D2" s="248" t="s">
        <v>2</v>
      </c>
      <c r="I2" s="248" t="s">
        <v>7</v>
      </c>
      <c r="K2" s="250"/>
      <c r="L2" s="251" t="s">
        <v>798</v>
      </c>
      <c r="M2" s="251" t="s">
        <v>799</v>
      </c>
      <c r="N2" s="110"/>
      <c r="O2" s="110"/>
      <c r="P2" s="110"/>
      <c r="Q2" s="110"/>
      <c r="R2" s="110"/>
      <c r="S2" s="251" t="s">
        <v>800</v>
      </c>
    </row>
    <row r="3" spans="1:20">
      <c r="B3" s="252"/>
      <c r="C3" s="252"/>
      <c r="D3" s="248"/>
      <c r="E3" s="58" t="s">
        <v>3</v>
      </c>
      <c r="F3" s="58" t="s">
        <v>4</v>
      </c>
      <c r="G3" s="58" t="s">
        <v>5</v>
      </c>
      <c r="H3" s="58" t="s">
        <v>6</v>
      </c>
      <c r="I3" s="248"/>
      <c r="K3" s="250"/>
      <c r="L3" s="251"/>
      <c r="M3" s="251"/>
      <c r="N3" s="235" t="s">
        <v>801</v>
      </c>
      <c r="O3" s="235" t="s">
        <v>802</v>
      </c>
      <c r="P3" s="91"/>
      <c r="Q3" s="91"/>
      <c r="R3" s="235" t="s">
        <v>803</v>
      </c>
      <c r="S3" s="251"/>
    </row>
    <row r="4" spans="1:20" ht="51">
      <c r="B4" s="90"/>
      <c r="C4" s="90"/>
      <c r="D4" s="91"/>
      <c r="E4" s="58"/>
      <c r="F4" s="58"/>
      <c r="G4" s="58"/>
      <c r="H4" s="58"/>
      <c r="I4" s="91"/>
      <c r="K4" s="250"/>
      <c r="L4" s="251"/>
      <c r="M4" s="251"/>
      <c r="N4" s="235"/>
      <c r="O4" s="235"/>
      <c r="P4" s="111" t="s">
        <v>804</v>
      </c>
      <c r="Q4" s="111" t="s">
        <v>805</v>
      </c>
      <c r="R4" s="235"/>
      <c r="S4" s="251"/>
    </row>
    <row r="5" spans="1:20">
      <c r="A5" s="35">
        <v>2000</v>
      </c>
      <c r="B5" s="14">
        <f>IFERROR(SUM(D5,C5,I5),"")</f>
        <v>10430.886801416465</v>
      </c>
      <c r="C5" s="14">
        <f>C32/'Exchange rates'!$K3</f>
        <v>1302.3926090680159</v>
      </c>
      <c r="D5" s="14">
        <f t="shared" ref="D5:D17" si="0">IFERROR(SUM(E5:H5),"")</f>
        <v>2789.6581071824139</v>
      </c>
      <c r="E5" s="14">
        <f>E32/'Exchange rates'!$K3</f>
        <v>0</v>
      </c>
      <c r="F5" s="14">
        <f>F32/'Exchange rates'!$K3</f>
        <v>0</v>
      </c>
      <c r="G5" s="14">
        <f>G32/'Exchange rates'!$K3</f>
        <v>2702.2161922438308</v>
      </c>
      <c r="H5" s="14">
        <f>H32/'Exchange rates'!$K3</f>
        <v>87.441914938583267</v>
      </c>
      <c r="I5" s="14">
        <f>I32/'Exchange rates'!$K3</f>
        <v>6338.8360851660364</v>
      </c>
      <c r="K5" s="37">
        <f t="shared" ref="K5:L17" si="1">IFERROR(B5/$B5,"")</f>
        <v>1</v>
      </c>
      <c r="L5" s="37">
        <f t="shared" si="1"/>
        <v>0.12485924100826759</v>
      </c>
      <c r="M5" s="37">
        <f t="shared" ref="M5:N10" si="2">IFERROR(D5/$B5,"")</f>
        <v>0.26744208429177768</v>
      </c>
      <c r="N5" s="37">
        <f t="shared" si="2"/>
        <v>0</v>
      </c>
      <c r="O5" s="38">
        <f t="shared" ref="O5:O16" si="3">SUM(P5:Q5)</f>
        <v>0.25905910433970797</v>
      </c>
      <c r="P5" s="37">
        <f t="shared" ref="P5:P17" si="4">IFERROR(F5/$B5,"")</f>
        <v>0</v>
      </c>
      <c r="Q5" s="37">
        <f t="shared" ref="Q5:Q17" si="5">IFERROR(G5/$B5,"")</f>
        <v>0.25905910433970797</v>
      </c>
      <c r="R5" s="37">
        <f t="shared" ref="R5:R17" si="6">IFERROR(H5/$B5,"")</f>
        <v>8.3829799520697568E-3</v>
      </c>
      <c r="S5" s="37">
        <f t="shared" ref="S5:S17" si="7">IFERROR(I5/$B5,"")</f>
        <v>0.60769867469995476</v>
      </c>
      <c r="T5" s="38"/>
    </row>
    <row r="6" spans="1:20">
      <c r="A6" s="35">
        <v>2001</v>
      </c>
      <c r="B6" s="14">
        <f t="shared" ref="B6:B17" si="8">IFERROR(SUM(D6,C6,I6),"")</f>
        <v>13638.106516663351</v>
      </c>
      <c r="C6" s="14">
        <f>C33/'Exchange rates'!$K4</f>
        <v>1959.7387421102267</v>
      </c>
      <c r="D6" s="14">
        <f t="shared" si="0"/>
        <v>4427.1306137625934</v>
      </c>
      <c r="E6" s="14">
        <f>E33/'Exchange rates'!$K4</f>
        <v>0</v>
      </c>
      <c r="F6" s="14">
        <f>F33/'Exchange rates'!$K4</f>
        <v>0</v>
      </c>
      <c r="G6" s="14">
        <f>G33/'Exchange rates'!$K4</f>
        <v>4265.6553095471963</v>
      </c>
      <c r="H6" s="14">
        <f>H33/'Exchange rates'!$K4</f>
        <v>161.47530421539682</v>
      </c>
      <c r="I6" s="14">
        <f>I33/'Exchange rates'!$K4</f>
        <v>7251.2371607905307</v>
      </c>
      <c r="K6" s="37">
        <f t="shared" si="1"/>
        <v>1</v>
      </c>
      <c r="L6" s="37">
        <f t="shared" si="1"/>
        <v>0.14369580848454094</v>
      </c>
      <c r="M6" s="37">
        <f t="shared" si="2"/>
        <v>0.3246147556006711</v>
      </c>
      <c r="N6" s="37">
        <f t="shared" si="2"/>
        <v>0</v>
      </c>
      <c r="O6" s="38">
        <f t="shared" si="3"/>
        <v>0.31277474657756349</v>
      </c>
      <c r="P6" s="37">
        <f t="shared" si="4"/>
        <v>0</v>
      </c>
      <c r="Q6" s="37">
        <f t="shared" si="5"/>
        <v>0.31277474657756349</v>
      </c>
      <c r="R6" s="37">
        <f t="shared" si="6"/>
        <v>1.1840009023107613E-2</v>
      </c>
      <c r="S6" s="37">
        <f t="shared" si="7"/>
        <v>0.53168943591478801</v>
      </c>
      <c r="T6" s="38"/>
    </row>
    <row r="7" spans="1:20">
      <c r="A7" s="35">
        <v>2002</v>
      </c>
      <c r="B7" s="14">
        <f t="shared" si="8"/>
        <v>14167.503484240127</v>
      </c>
      <c r="C7" s="14">
        <f>C34/'Exchange rates'!$K5</f>
        <v>2080.6111258239889</v>
      </c>
      <c r="D7" s="14">
        <f t="shared" si="0"/>
        <v>4237.2384312680761</v>
      </c>
      <c r="E7" s="14">
        <f>E34/'Exchange rates'!$K5</f>
        <v>0</v>
      </c>
      <c r="F7" s="14">
        <f>F34/'Exchange rates'!$K5</f>
        <v>0</v>
      </c>
      <c r="G7" s="14">
        <f>G34/'Exchange rates'!$K5</f>
        <v>4067.0734789085705</v>
      </c>
      <c r="H7" s="14">
        <f>H34/'Exchange rates'!$K5</f>
        <v>170.16495235950575</v>
      </c>
      <c r="I7" s="14">
        <f>I34/'Exchange rates'!$K5</f>
        <v>7849.6539271480624</v>
      </c>
      <c r="K7" s="37">
        <f t="shared" si="1"/>
        <v>1</v>
      </c>
      <c r="L7" s="37">
        <f t="shared" si="1"/>
        <v>0.14685799288057011</v>
      </c>
      <c r="M7" s="37">
        <f t="shared" si="2"/>
        <v>0.29908151679521822</v>
      </c>
      <c r="N7" s="37">
        <f t="shared" si="2"/>
        <v>0</v>
      </c>
      <c r="O7" s="38">
        <f t="shared" si="3"/>
        <v>0.28707058257884083</v>
      </c>
      <c r="P7" s="37">
        <f t="shared" si="4"/>
        <v>0</v>
      </c>
      <c r="Q7" s="37">
        <f t="shared" si="5"/>
        <v>0.28707058257884083</v>
      </c>
      <c r="R7" s="37">
        <f t="shared" si="6"/>
        <v>1.2010934216377398E-2</v>
      </c>
      <c r="S7" s="37">
        <f t="shared" si="7"/>
        <v>0.55406049032421167</v>
      </c>
      <c r="T7" s="38"/>
    </row>
    <row r="8" spans="1:20">
      <c r="A8" s="35">
        <v>2003</v>
      </c>
      <c r="B8" s="14">
        <f t="shared" si="8"/>
        <v>12951.846575872922</v>
      </c>
      <c r="C8" s="14">
        <f>C35/'Exchange rates'!$K6</f>
        <v>1651.9330664768981</v>
      </c>
      <c r="D8" s="14">
        <f t="shared" si="0"/>
        <v>3208.3149433466797</v>
      </c>
      <c r="E8" s="14">
        <f>E35/'Exchange rates'!$K6</f>
        <v>0</v>
      </c>
      <c r="F8" s="14">
        <f>F35/'Exchange rates'!$K6</f>
        <v>0</v>
      </c>
      <c r="G8" s="14">
        <f>G35/'Exchange rates'!$K6</f>
        <v>3098.036939956748</v>
      </c>
      <c r="H8" s="14">
        <f>H35/'Exchange rates'!$K6</f>
        <v>110.27800338993144</v>
      </c>
      <c r="I8" s="14">
        <f>I35/'Exchange rates'!$K6</f>
        <v>8091.5985660493434</v>
      </c>
      <c r="K8" s="37">
        <f t="shared" si="1"/>
        <v>1</v>
      </c>
      <c r="L8" s="37">
        <f t="shared" si="1"/>
        <v>0.12754421207815783</v>
      </c>
      <c r="M8" s="37">
        <f t="shared" si="2"/>
        <v>0.24771100588260692</v>
      </c>
      <c r="N8" s="37">
        <f t="shared" si="2"/>
        <v>0</v>
      </c>
      <c r="O8" s="38">
        <f t="shared" si="3"/>
        <v>0.23919654404553106</v>
      </c>
      <c r="P8" s="37">
        <f t="shared" si="4"/>
        <v>0</v>
      </c>
      <c r="Q8" s="37">
        <f t="shared" si="5"/>
        <v>0.23919654404553106</v>
      </c>
      <c r="R8" s="37">
        <f t="shared" si="6"/>
        <v>8.5144618370758436E-3</v>
      </c>
      <c r="S8" s="37">
        <f t="shared" si="7"/>
        <v>0.62474478203923522</v>
      </c>
      <c r="T8" s="38"/>
    </row>
    <row r="9" spans="1:20">
      <c r="A9" s="35">
        <v>2004</v>
      </c>
      <c r="B9" s="14">
        <f t="shared" si="8"/>
        <v>12991.29508210363</v>
      </c>
      <c r="C9" s="14">
        <f>C36/'Exchange rates'!$K7</f>
        <v>1547.8775594192107</v>
      </c>
      <c r="D9" s="14">
        <f t="shared" si="0"/>
        <v>3223.0087042365776</v>
      </c>
      <c r="E9" s="14">
        <f>E36/'Exchange rates'!$K7</f>
        <v>0</v>
      </c>
      <c r="F9" s="14">
        <f>F36/'Exchange rates'!$K7</f>
        <v>0</v>
      </c>
      <c r="G9" s="14">
        <f>G36/'Exchange rates'!$K7</f>
        <v>3169.1450139671733</v>
      </c>
      <c r="H9" s="14">
        <f>H36/'Exchange rates'!$K7</f>
        <v>53.863690269404131</v>
      </c>
      <c r="I9" s="14">
        <f>I36/'Exchange rates'!$K7</f>
        <v>8220.4088184478423</v>
      </c>
      <c r="K9" s="37">
        <f t="shared" si="1"/>
        <v>1</v>
      </c>
      <c r="L9" s="37">
        <f t="shared" si="1"/>
        <v>0.11914728667440666</v>
      </c>
      <c r="M9" s="37">
        <f t="shared" si="2"/>
        <v>0.24808986970640715</v>
      </c>
      <c r="N9" s="37">
        <f t="shared" si="2"/>
        <v>0</v>
      </c>
      <c r="O9" s="38">
        <f t="shared" si="3"/>
        <v>0.24394373262546246</v>
      </c>
      <c r="P9" s="37">
        <f t="shared" si="4"/>
        <v>0</v>
      </c>
      <c r="Q9" s="37">
        <f t="shared" si="5"/>
        <v>0.24394373262546246</v>
      </c>
      <c r="R9" s="37">
        <f t="shared" si="6"/>
        <v>4.1461370809446809E-3</v>
      </c>
      <c r="S9" s="37">
        <f t="shared" si="7"/>
        <v>0.63276284361918622</v>
      </c>
      <c r="T9" s="38"/>
    </row>
    <row r="10" spans="1:20">
      <c r="A10" s="35">
        <v>2005</v>
      </c>
      <c r="B10" s="14">
        <f t="shared" si="8"/>
        <v>14474.467673782763</v>
      </c>
      <c r="C10" s="14">
        <f>C37/'Exchange rates'!$K8</f>
        <v>1873.8159021237818</v>
      </c>
      <c r="D10" s="14">
        <f t="shared" si="0"/>
        <v>3782.7888094120249</v>
      </c>
      <c r="E10" s="14">
        <f>E37/'Exchange rates'!$K8</f>
        <v>0</v>
      </c>
      <c r="F10" s="14">
        <f>F37/'Exchange rates'!$K8</f>
        <v>0</v>
      </c>
      <c r="G10" s="14">
        <f>G37/'Exchange rates'!$K8</f>
        <v>3753.1552928829851</v>
      </c>
      <c r="H10" s="14">
        <f>H37/'Exchange rates'!$K8</f>
        <v>29.633516529039742</v>
      </c>
      <c r="I10" s="14">
        <f>I37/'Exchange rates'!$K8</f>
        <v>8817.8629622469562</v>
      </c>
      <c r="K10" s="37">
        <f t="shared" si="1"/>
        <v>1</v>
      </c>
      <c r="L10" s="37">
        <f t="shared" si="1"/>
        <v>0.12945663663457393</v>
      </c>
      <c r="M10" s="37">
        <f t="shared" si="2"/>
        <v>0.26134217124016895</v>
      </c>
      <c r="N10" s="37">
        <f t="shared" si="2"/>
        <v>0</v>
      </c>
      <c r="O10" s="38">
        <f t="shared" si="3"/>
        <v>0.25929487546412366</v>
      </c>
      <c r="P10" s="37">
        <f t="shared" si="4"/>
        <v>0</v>
      </c>
      <c r="Q10" s="37">
        <f t="shared" si="5"/>
        <v>0.25929487546412366</v>
      </c>
      <c r="R10" s="37">
        <f t="shared" si="6"/>
        <v>2.0472957760453037E-3</v>
      </c>
      <c r="S10" s="37">
        <f t="shared" si="7"/>
        <v>0.60920119212525714</v>
      </c>
      <c r="T10" s="38"/>
    </row>
    <row r="11" spans="1:20">
      <c r="A11" s="35">
        <v>2006</v>
      </c>
      <c r="B11" s="14">
        <f t="shared" si="8"/>
        <v>14626.808100289298</v>
      </c>
      <c r="C11" s="14">
        <f>C38/'Exchange rates'!$K9</f>
        <v>2549.1519655113743</v>
      </c>
      <c r="D11" s="14">
        <f t="shared" si="0"/>
        <v>2497.929547904022</v>
      </c>
      <c r="E11" s="14">
        <f>E38/'Exchange rates'!$K9</f>
        <v>0</v>
      </c>
      <c r="F11" s="14">
        <f>F38/'Exchange rates'!$K9</f>
        <v>0</v>
      </c>
      <c r="G11" s="14">
        <f>G38/'Exchange rates'!$K9</f>
        <v>1050.8820693176017</v>
      </c>
      <c r="H11" s="14">
        <f>H38/'Exchange rates'!$K9</f>
        <v>1447.0474785864201</v>
      </c>
      <c r="I11" s="14">
        <f>I38/'Exchange rates'!$K9</f>
        <v>9579.7265868739014</v>
      </c>
      <c r="K11" s="37">
        <f t="shared" si="1"/>
        <v>1</v>
      </c>
      <c r="L11" s="37">
        <f t="shared" si="1"/>
        <v>0.1742794427897742</v>
      </c>
      <c r="M11" s="37">
        <f t="shared" ref="M11:N17" si="9">IFERROR(D11/$B11,"")</f>
        <v>0.17077748821047406</v>
      </c>
      <c r="N11" s="37">
        <f t="shared" si="9"/>
        <v>0</v>
      </c>
      <c r="O11" s="38">
        <f t="shared" si="3"/>
        <v>7.184630181186398E-2</v>
      </c>
      <c r="P11" s="37">
        <f t="shared" si="4"/>
        <v>0</v>
      </c>
      <c r="Q11" s="37">
        <f t="shared" si="5"/>
        <v>7.184630181186398E-2</v>
      </c>
      <c r="R11" s="37">
        <f t="shared" si="6"/>
        <v>9.8931186398610066E-2</v>
      </c>
      <c r="S11" s="37">
        <f t="shared" si="7"/>
        <v>0.65494306899975174</v>
      </c>
      <c r="T11" s="38"/>
    </row>
    <row r="12" spans="1:20">
      <c r="A12" s="35">
        <v>2007</v>
      </c>
      <c r="B12" s="14">
        <f t="shared" si="8"/>
        <v>19672.563187719243</v>
      </c>
      <c r="C12" s="14">
        <f>C39/'Exchange rates'!$K10</f>
        <v>3703.8047551944314</v>
      </c>
      <c r="D12" s="14">
        <f t="shared" si="0"/>
        <v>5049.1110244955471</v>
      </c>
      <c r="E12" s="14">
        <f>E39/'Exchange rates'!$K10</f>
        <v>0</v>
      </c>
      <c r="F12" s="14">
        <f>F39/'Exchange rates'!$K10</f>
        <v>90.336701346205743</v>
      </c>
      <c r="G12" s="14">
        <f>G39/'Exchange rates'!$K10</f>
        <v>2957.7549245944892</v>
      </c>
      <c r="H12" s="14">
        <f>H39/'Exchange rates'!$K10</f>
        <v>2001.0193985548526</v>
      </c>
      <c r="I12" s="14">
        <f>I39/'Exchange rates'!$K10</f>
        <v>10919.647408029263</v>
      </c>
      <c r="K12" s="37">
        <f t="shared" si="1"/>
        <v>1</v>
      </c>
      <c r="L12" s="37">
        <f t="shared" si="1"/>
        <v>0.1882726068714097</v>
      </c>
      <c r="M12" s="37">
        <f t="shared" si="9"/>
        <v>0.25665750702214013</v>
      </c>
      <c r="N12" s="37">
        <f t="shared" si="9"/>
        <v>0</v>
      </c>
      <c r="O12" s="38">
        <f t="shared" si="3"/>
        <v>0.15494125482557813</v>
      </c>
      <c r="P12" s="37">
        <f t="shared" si="4"/>
        <v>4.5920148017417053E-3</v>
      </c>
      <c r="Q12" s="37">
        <f t="shared" si="5"/>
        <v>0.15034924002383643</v>
      </c>
      <c r="R12" s="37">
        <f t="shared" si="6"/>
        <v>0.10171625219656202</v>
      </c>
      <c r="S12" s="37">
        <f t="shared" si="7"/>
        <v>0.55506988610645014</v>
      </c>
      <c r="T12" s="38"/>
    </row>
    <row r="13" spans="1:20">
      <c r="A13" s="35">
        <v>2008</v>
      </c>
      <c r="B13" s="14">
        <f t="shared" si="8"/>
        <v>22206.511703687611</v>
      </c>
      <c r="C13" s="14">
        <f>C40/'Exchange rates'!$K11</f>
        <v>3464.1829142453694</v>
      </c>
      <c r="D13" s="14">
        <f t="shared" si="0"/>
        <v>7999.7556074512577</v>
      </c>
      <c r="E13" s="14">
        <f>E40/'Exchange rates'!$K11</f>
        <v>0</v>
      </c>
      <c r="F13" s="14">
        <f>F40/'Exchange rates'!$K11</f>
        <v>4743.4149785477648</v>
      </c>
      <c r="G13" s="14">
        <f>G40/'Exchange rates'!$K11</f>
        <v>955.46624667354592</v>
      </c>
      <c r="H13" s="14">
        <f>H40/'Exchange rates'!$K11</f>
        <v>2300.8743822299466</v>
      </c>
      <c r="I13" s="14">
        <f>I40/'Exchange rates'!$K11</f>
        <v>10742.573181990985</v>
      </c>
      <c r="K13" s="37">
        <f t="shared" si="1"/>
        <v>1</v>
      </c>
      <c r="L13" s="37">
        <f t="shared" si="1"/>
        <v>0.15599851793337302</v>
      </c>
      <c r="M13" s="37">
        <f t="shared" si="9"/>
        <v>0.36024368501437437</v>
      </c>
      <c r="N13" s="37">
        <f t="shared" si="9"/>
        <v>0</v>
      </c>
      <c r="O13" s="38">
        <f t="shared" si="3"/>
        <v>0.25663108646978333</v>
      </c>
      <c r="P13" s="37">
        <f t="shared" si="4"/>
        <v>0.21360468685228368</v>
      </c>
      <c r="Q13" s="37">
        <f t="shared" si="5"/>
        <v>4.3026399617499642E-2</v>
      </c>
      <c r="R13" s="37">
        <f t="shared" si="6"/>
        <v>0.10361259854459103</v>
      </c>
      <c r="S13" s="37">
        <f t="shared" si="7"/>
        <v>0.48375779705225269</v>
      </c>
      <c r="T13" s="38"/>
    </row>
    <row r="14" spans="1:20">
      <c r="A14" s="35">
        <v>2009</v>
      </c>
      <c r="B14" s="14">
        <f t="shared" si="8"/>
        <v>30609.990801669854</v>
      </c>
      <c r="C14" s="14">
        <f>C41/'Exchange rates'!$K12</f>
        <v>2663.2939456119266</v>
      </c>
      <c r="D14" s="14">
        <f t="shared" si="0"/>
        <v>14398.523550083728</v>
      </c>
      <c r="E14" s="14">
        <f>E41/'Exchange rates'!$K12</f>
        <v>0</v>
      </c>
      <c r="F14" s="14">
        <f>F41/'Exchange rates'!$K12</f>
        <v>13384.560956626336</v>
      </c>
      <c r="G14" s="14">
        <f>G41/'Exchange rates'!$K12</f>
        <v>31.604518974504121</v>
      </c>
      <c r="H14" s="14">
        <f>H41/'Exchange rates'!$K12</f>
        <v>982.35807448288892</v>
      </c>
      <c r="I14" s="14">
        <f>I41/'Exchange rates'!$K12</f>
        <v>13548.1733059742</v>
      </c>
      <c r="K14" s="37">
        <f t="shared" si="1"/>
        <v>1</v>
      </c>
      <c r="L14" s="37">
        <f t="shared" si="1"/>
        <v>8.7007342238947585E-2</v>
      </c>
      <c r="M14" s="37">
        <f t="shared" si="9"/>
        <v>0.47038640564695144</v>
      </c>
      <c r="N14" s="37">
        <f t="shared" si="9"/>
        <v>0</v>
      </c>
      <c r="O14" s="38">
        <f t="shared" si="3"/>
        <v>0.43829367877068925</v>
      </c>
      <c r="P14" s="37">
        <f t="shared" si="4"/>
        <v>0.43726118845799111</v>
      </c>
      <c r="Q14" s="37">
        <f t="shared" si="5"/>
        <v>1.0324903126981669E-3</v>
      </c>
      <c r="R14" s="37">
        <f t="shared" si="6"/>
        <v>3.2092726876262204E-2</v>
      </c>
      <c r="S14" s="37">
        <f t="shared" si="7"/>
        <v>0.44260625211410098</v>
      </c>
      <c r="T14" s="38"/>
    </row>
    <row r="15" spans="1:20">
      <c r="A15" s="35">
        <v>2010</v>
      </c>
      <c r="B15" s="14">
        <f t="shared" si="8"/>
        <v>40398.67527657756</v>
      </c>
      <c r="C15" s="14">
        <f>C42/'Exchange rates'!$K13</f>
        <v>2504.6768909358489</v>
      </c>
      <c r="D15" s="14">
        <f t="shared" si="0"/>
        <v>19434.238640140546</v>
      </c>
      <c r="E15" s="14">
        <f>E42/'Exchange rates'!$K13</f>
        <v>0</v>
      </c>
      <c r="F15" s="14">
        <f>F42/'Exchange rates'!$K13</f>
        <v>18033.711599639144</v>
      </c>
      <c r="G15" s="14">
        <f>G42/'Exchange rates'!$K13</f>
        <v>14.956554769479132</v>
      </c>
      <c r="H15" s="14">
        <f>H42/'Exchange rates'!$K13</f>
        <v>1385.5704857319215</v>
      </c>
      <c r="I15" s="14">
        <f>I42/'Exchange rates'!$K13</f>
        <v>18459.75974550116</v>
      </c>
      <c r="K15" s="37">
        <f t="shared" si="1"/>
        <v>1</v>
      </c>
      <c r="L15" s="37">
        <f t="shared" si="1"/>
        <v>6.1998985704068775E-2</v>
      </c>
      <c r="M15" s="37">
        <f t="shared" si="9"/>
        <v>0.4810612849824849</v>
      </c>
      <c r="N15" s="37">
        <f t="shared" si="9"/>
        <v>0</v>
      </c>
      <c r="O15" s="38">
        <f t="shared" si="3"/>
        <v>0.446763861211878</v>
      </c>
      <c r="P15" s="37">
        <f t="shared" si="4"/>
        <v>0.44639363732044879</v>
      </c>
      <c r="Q15" s="37">
        <f t="shared" si="5"/>
        <v>3.7022389142919937E-4</v>
      </c>
      <c r="R15" s="37">
        <f t="shared" si="6"/>
        <v>3.4297423770606926E-2</v>
      </c>
      <c r="S15" s="37">
        <f t="shared" si="7"/>
        <v>0.45693972931344617</v>
      </c>
      <c r="T15" s="38"/>
    </row>
    <row r="16" spans="1:20">
      <c r="A16" s="35">
        <v>2011</v>
      </c>
      <c r="B16" s="14">
        <f t="shared" si="8"/>
        <v>48307.352975867521</v>
      </c>
      <c r="C16" s="14">
        <f>C43/'Exchange rates'!$K14</f>
        <v>2731.4760208534831</v>
      </c>
      <c r="D16" s="14">
        <f t="shared" si="0"/>
        <v>23151.80108985398</v>
      </c>
      <c r="E16" s="14">
        <f>E43/'Exchange rates'!$K14</f>
        <v>0</v>
      </c>
      <c r="F16" s="14">
        <f>F43/'Exchange rates'!$K14</f>
        <v>21151.093392465384</v>
      </c>
      <c r="G16" s="14">
        <f>G43/'Exchange rates'!$K14</f>
        <v>2.0287325139770234</v>
      </c>
      <c r="H16" s="14">
        <f>H43/'Exchange rates'!$K14</f>
        <v>1998.6789648746199</v>
      </c>
      <c r="I16" s="14">
        <f>I43/'Exchange rates'!$K14</f>
        <v>22424.075865160059</v>
      </c>
      <c r="K16" s="37">
        <f t="shared" si="1"/>
        <v>1</v>
      </c>
      <c r="L16" s="37">
        <f t="shared" si="1"/>
        <v>5.6543690609957918E-2</v>
      </c>
      <c r="M16" s="37">
        <f t="shared" si="9"/>
        <v>0.47926039543958704</v>
      </c>
      <c r="N16" s="37">
        <f t="shared" si="9"/>
        <v>0</v>
      </c>
      <c r="O16" s="38">
        <f t="shared" si="3"/>
        <v>0.43788617719432155</v>
      </c>
      <c r="P16" s="37">
        <f t="shared" si="4"/>
        <v>0.43784418084409737</v>
      </c>
      <c r="Q16" s="37">
        <f t="shared" si="5"/>
        <v>4.1996350224167723E-5</v>
      </c>
      <c r="R16" s="37">
        <f t="shared" si="6"/>
        <v>4.1374218245265527E-2</v>
      </c>
      <c r="S16" s="37">
        <f t="shared" si="7"/>
        <v>0.46419591395045506</v>
      </c>
      <c r="T16" s="38"/>
    </row>
    <row r="17" spans="1:20">
      <c r="A17" s="35">
        <v>2012</v>
      </c>
      <c r="B17" s="14">
        <f t="shared" si="8"/>
        <v>52417.217949005455</v>
      </c>
      <c r="C17" s="14">
        <f>C44/'Exchange rates'!$K15</f>
        <v>2455.4974996075657</v>
      </c>
      <c r="D17" s="14">
        <f t="shared" si="0"/>
        <v>26320.947233870789</v>
      </c>
      <c r="E17" s="14">
        <f>E44/'Exchange rates'!$K15</f>
        <v>0</v>
      </c>
      <c r="F17" s="14">
        <f>F44/'Exchange rates'!$K15</f>
        <v>24704.303365999149</v>
      </c>
      <c r="G17" s="14">
        <f>G44/'Exchange rates'!$K15</f>
        <v>0</v>
      </c>
      <c r="H17" s="14">
        <f>H44/'Exchange rates'!$K15</f>
        <v>1616.6438678716393</v>
      </c>
      <c r="I17" s="14">
        <f>I44/'Exchange rates'!$K15</f>
        <v>23640.773215527101</v>
      </c>
      <c r="K17" s="37">
        <f t="shared" si="1"/>
        <v>1</v>
      </c>
      <c r="L17" s="37">
        <f t="shared" si="1"/>
        <v>4.6845246575207743E-2</v>
      </c>
      <c r="M17" s="37">
        <f t="shared" si="9"/>
        <v>0.50214315569890322</v>
      </c>
      <c r="N17" s="37">
        <f t="shared" si="9"/>
        <v>0</v>
      </c>
      <c r="O17" s="38">
        <f t="shared" ref="O17" si="10">SUM(P17:Q17)</f>
        <v>0.47130130771215184</v>
      </c>
      <c r="P17" s="37">
        <f t="shared" si="4"/>
        <v>0.47130130771215184</v>
      </c>
      <c r="Q17" s="37">
        <f t="shared" si="5"/>
        <v>0</v>
      </c>
      <c r="R17" s="37">
        <f t="shared" si="6"/>
        <v>3.0841847986751325E-2</v>
      </c>
      <c r="S17" s="37">
        <f t="shared" si="7"/>
        <v>0.45101159772588906</v>
      </c>
      <c r="T17" s="38"/>
    </row>
    <row r="18" spans="1:20">
      <c r="C18" s="36" t="str">
        <f>IFERROR(B19-SUM(D18,I18),"")</f>
        <v/>
      </c>
      <c r="L18" s="37"/>
      <c r="O18" s="38"/>
    </row>
    <row r="19" spans="1:20">
      <c r="B19" s="252" t="s">
        <v>1</v>
      </c>
      <c r="C19" s="36">
        <f>IFERROR(B20-SUM(D19,I19),"")</f>
        <v>0</v>
      </c>
      <c r="L19" s="37"/>
      <c r="O19" s="38"/>
    </row>
    <row r="20" spans="1:20">
      <c r="B20" s="252"/>
      <c r="C20" s="252" t="s">
        <v>32</v>
      </c>
      <c r="D20" s="248" t="s">
        <v>2</v>
      </c>
      <c r="I20" s="248" t="s">
        <v>7</v>
      </c>
      <c r="L20" s="37"/>
      <c r="O20" s="38"/>
    </row>
    <row r="21" spans="1:20">
      <c r="B21" s="252"/>
      <c r="C21" s="252"/>
      <c r="D21" s="248"/>
      <c r="E21" s="58" t="s">
        <v>3</v>
      </c>
      <c r="F21" s="58" t="s">
        <v>4</v>
      </c>
      <c r="G21" s="58" t="s">
        <v>5</v>
      </c>
      <c r="H21" s="58" t="s">
        <v>6</v>
      </c>
      <c r="I21" s="248"/>
      <c r="L21" s="37"/>
      <c r="O21" s="38"/>
    </row>
    <row r="22" spans="1:20">
      <c r="A22" s="33">
        <v>1990</v>
      </c>
      <c r="B22" s="14" t="s">
        <v>0</v>
      </c>
      <c r="C22" s="14" t="str">
        <f>IFERROR(#REF!-SUM(D22,I22),"")</f>
        <v/>
      </c>
      <c r="D22" s="14"/>
      <c r="E22" s="14"/>
      <c r="F22" s="14"/>
      <c r="G22" s="14"/>
      <c r="H22" s="14"/>
      <c r="I22" s="14"/>
      <c r="L22" s="37"/>
      <c r="O22" s="38"/>
    </row>
    <row r="23" spans="1:20">
      <c r="A23" s="33">
        <v>1991</v>
      </c>
      <c r="B23" s="14" t="s">
        <v>0</v>
      </c>
      <c r="C23" s="14" t="str">
        <f>IFERROR(#REF!-SUM(D23,I23),"")</f>
        <v/>
      </c>
      <c r="D23" s="14"/>
      <c r="E23" s="14"/>
      <c r="F23" s="14"/>
      <c r="G23" s="14"/>
      <c r="H23" s="14"/>
      <c r="I23" s="14"/>
      <c r="L23" s="37"/>
      <c r="O23" s="38"/>
    </row>
    <row r="24" spans="1:20">
      <c r="A24" s="33">
        <v>1992</v>
      </c>
      <c r="B24" s="14" t="s">
        <v>0</v>
      </c>
      <c r="C24" s="14" t="str">
        <f t="shared" ref="C24:C44" si="11">IFERROR(B24-SUM(D24,I24),"")</f>
        <v/>
      </c>
      <c r="D24" s="14"/>
      <c r="E24" s="14"/>
      <c r="F24" s="14"/>
      <c r="G24" s="14"/>
      <c r="H24" s="14"/>
      <c r="I24" s="14"/>
      <c r="L24" s="37"/>
      <c r="O24" s="38"/>
    </row>
    <row r="25" spans="1:20">
      <c r="A25" s="33">
        <v>1993</v>
      </c>
      <c r="B25" s="14" t="s">
        <v>0</v>
      </c>
      <c r="C25" s="14" t="str">
        <f t="shared" si="11"/>
        <v/>
      </c>
      <c r="D25" s="14"/>
      <c r="E25" s="14"/>
      <c r="F25" s="14"/>
      <c r="G25" s="14"/>
      <c r="H25" s="14"/>
      <c r="I25" s="14"/>
      <c r="L25" s="37"/>
      <c r="O25" s="38"/>
    </row>
    <row r="26" spans="1:20">
      <c r="A26" s="33">
        <v>1994</v>
      </c>
      <c r="B26" s="14" t="s">
        <v>0</v>
      </c>
      <c r="C26" s="14" t="str">
        <f t="shared" si="11"/>
        <v/>
      </c>
      <c r="D26" s="14"/>
      <c r="E26" s="14"/>
      <c r="F26" s="14"/>
      <c r="G26" s="14"/>
      <c r="H26" s="14"/>
      <c r="I26" s="14"/>
      <c r="L26" s="37"/>
      <c r="O26" s="38"/>
    </row>
    <row r="27" spans="1:20">
      <c r="A27" s="33">
        <v>1995</v>
      </c>
      <c r="B27" s="14">
        <v>2816.8</v>
      </c>
      <c r="C27" s="14"/>
      <c r="D27" s="14"/>
      <c r="E27" s="14"/>
      <c r="F27" s="14"/>
      <c r="G27" s="14"/>
      <c r="H27" s="14"/>
      <c r="I27" s="14"/>
      <c r="L27" s="37"/>
      <c r="O27" s="38"/>
    </row>
    <row r="28" spans="1:20">
      <c r="A28" s="33">
        <v>1996</v>
      </c>
      <c r="B28" s="14">
        <v>3523.3</v>
      </c>
      <c r="C28" s="14"/>
      <c r="D28" s="14"/>
      <c r="E28" s="14"/>
      <c r="F28" s="14"/>
      <c r="G28" s="14"/>
      <c r="H28" s="14"/>
      <c r="I28" s="14"/>
      <c r="L28" s="37"/>
      <c r="O28" s="38"/>
    </row>
    <row r="29" spans="1:20">
      <c r="A29" s="33">
        <v>1997</v>
      </c>
      <c r="B29" s="14">
        <v>6153.9</v>
      </c>
      <c r="C29" s="14"/>
      <c r="D29" s="14"/>
      <c r="E29" s="14"/>
      <c r="F29" s="14"/>
      <c r="G29" s="14"/>
      <c r="H29" s="14"/>
      <c r="I29" s="14"/>
    </row>
    <row r="30" spans="1:20">
      <c r="A30" s="33">
        <v>1998</v>
      </c>
      <c r="B30" s="14">
        <v>8812</v>
      </c>
      <c r="C30" s="14">
        <f t="shared" si="11"/>
        <v>2594.6000000000004</v>
      </c>
      <c r="D30" s="14">
        <f t="shared" ref="D30:D43" si="12">IFERROR(SUM(E30:H30),"")</f>
        <v>2441.1999999999998</v>
      </c>
      <c r="E30" s="14">
        <v>0</v>
      </c>
      <c r="F30" s="14">
        <v>0</v>
      </c>
      <c r="G30" s="14">
        <v>2441.1999999999998</v>
      </c>
      <c r="H30" s="14">
        <v>0</v>
      </c>
      <c r="I30" s="14">
        <v>3776.2</v>
      </c>
    </row>
    <row r="31" spans="1:20">
      <c r="A31" s="33">
        <v>1999</v>
      </c>
      <c r="B31" s="14">
        <v>14569.1</v>
      </c>
      <c r="C31" s="14">
        <f t="shared" si="11"/>
        <v>2594.5000000000018</v>
      </c>
      <c r="D31" s="14">
        <f t="shared" si="12"/>
        <v>5155.2</v>
      </c>
      <c r="E31" s="14">
        <v>0</v>
      </c>
      <c r="F31" s="14">
        <v>0</v>
      </c>
      <c r="G31" s="14">
        <v>5155.2</v>
      </c>
      <c r="H31" s="14">
        <v>0</v>
      </c>
      <c r="I31" s="14">
        <v>6819.4</v>
      </c>
    </row>
    <row r="32" spans="1:20">
      <c r="A32" s="35">
        <v>2000</v>
      </c>
      <c r="B32" s="14">
        <v>20780.2</v>
      </c>
      <c r="C32" s="14">
        <f t="shared" si="11"/>
        <v>2594.6000000000022</v>
      </c>
      <c r="D32" s="14">
        <f t="shared" si="12"/>
        <v>5557.5</v>
      </c>
      <c r="E32" s="14">
        <v>0</v>
      </c>
      <c r="F32" s="14">
        <v>0</v>
      </c>
      <c r="G32" s="14">
        <v>5383.3</v>
      </c>
      <c r="H32" s="14">
        <v>174.2</v>
      </c>
      <c r="I32" s="14">
        <v>12628.1</v>
      </c>
    </row>
    <row r="33" spans="1:9">
      <c r="A33" s="35">
        <v>2001</v>
      </c>
      <c r="B33" s="14">
        <v>35464.5</v>
      </c>
      <c r="C33" s="14">
        <f t="shared" si="11"/>
        <v>5096.1000000000022</v>
      </c>
      <c r="D33" s="14">
        <f t="shared" si="12"/>
        <v>11512.3</v>
      </c>
      <c r="E33" s="14">
        <v>0</v>
      </c>
      <c r="F33" s="14">
        <v>0</v>
      </c>
      <c r="G33" s="14">
        <v>11092.4</v>
      </c>
      <c r="H33" s="14">
        <v>419.9</v>
      </c>
      <c r="I33" s="14">
        <v>18856.099999999999</v>
      </c>
    </row>
    <row r="34" spans="1:9">
      <c r="A34" s="35">
        <v>2002</v>
      </c>
      <c r="B34" s="14">
        <v>44301.3</v>
      </c>
      <c r="C34" s="14">
        <f t="shared" si="11"/>
        <v>6506</v>
      </c>
      <c r="D34" s="14">
        <f t="shared" si="12"/>
        <v>13249.7</v>
      </c>
      <c r="E34" s="14">
        <v>0</v>
      </c>
      <c r="F34" s="14">
        <v>0</v>
      </c>
      <c r="G34" s="14">
        <v>12717.6</v>
      </c>
      <c r="H34" s="14">
        <v>532.1</v>
      </c>
      <c r="I34" s="14">
        <v>24545.599999999999</v>
      </c>
    </row>
    <row r="35" spans="1:9">
      <c r="A35" s="35">
        <v>2003</v>
      </c>
      <c r="B35" s="14">
        <v>48634.9</v>
      </c>
      <c r="C35" s="14">
        <f t="shared" si="11"/>
        <v>6203.0999999999985</v>
      </c>
      <c r="D35" s="14">
        <f t="shared" si="12"/>
        <v>12047.4</v>
      </c>
      <c r="E35" s="14">
        <v>0</v>
      </c>
      <c r="F35" s="14">
        <v>0</v>
      </c>
      <c r="G35" s="14">
        <v>11633.3</v>
      </c>
      <c r="H35" s="14">
        <v>414.1</v>
      </c>
      <c r="I35" s="14">
        <v>30384.400000000001</v>
      </c>
    </row>
    <row r="36" spans="1:9">
      <c r="A36" s="35">
        <v>2004</v>
      </c>
      <c r="B36" s="14">
        <v>52627.3</v>
      </c>
      <c r="C36" s="14">
        <f t="shared" si="11"/>
        <v>6270.4000000000015</v>
      </c>
      <c r="D36" s="14">
        <f t="shared" si="12"/>
        <v>13056.300000000001</v>
      </c>
      <c r="E36" s="14">
        <v>0</v>
      </c>
      <c r="F36" s="14">
        <v>0</v>
      </c>
      <c r="G36" s="14">
        <v>12838.1</v>
      </c>
      <c r="H36" s="14">
        <v>218.2</v>
      </c>
      <c r="I36" s="14">
        <v>33300.6</v>
      </c>
    </row>
    <row r="37" spans="1:9">
      <c r="A37" s="35">
        <v>2005</v>
      </c>
      <c r="B37" s="14">
        <v>52410.6</v>
      </c>
      <c r="C37" s="14">
        <f t="shared" si="11"/>
        <v>6784.9000000000015</v>
      </c>
      <c r="D37" s="14">
        <f t="shared" si="12"/>
        <v>13697.099999999999</v>
      </c>
      <c r="E37" s="14">
        <v>0</v>
      </c>
      <c r="F37" s="14">
        <v>0</v>
      </c>
      <c r="G37" s="14">
        <v>13589.8</v>
      </c>
      <c r="H37" s="14">
        <v>107.3</v>
      </c>
      <c r="I37" s="14">
        <v>31928.6</v>
      </c>
    </row>
    <row r="38" spans="1:9">
      <c r="A38" s="35">
        <v>2006</v>
      </c>
      <c r="B38" s="14">
        <v>51571.199999999997</v>
      </c>
      <c r="C38" s="14">
        <f t="shared" si="11"/>
        <v>8987.8000000000029</v>
      </c>
      <c r="D38" s="14">
        <f t="shared" si="12"/>
        <v>8807.2000000000007</v>
      </c>
      <c r="E38" s="14">
        <v>0</v>
      </c>
      <c r="F38" s="14">
        <v>0</v>
      </c>
      <c r="G38" s="14">
        <v>3705.2</v>
      </c>
      <c r="H38" s="14">
        <v>5102</v>
      </c>
      <c r="I38" s="14">
        <v>33776.199999999997</v>
      </c>
    </row>
    <row r="39" spans="1:9">
      <c r="A39" s="35">
        <v>2007</v>
      </c>
      <c r="B39" s="14">
        <v>65613.899999999994</v>
      </c>
      <c r="C39" s="14">
        <f t="shared" si="11"/>
        <v>12353.299999999988</v>
      </c>
      <c r="D39" s="14">
        <f t="shared" si="12"/>
        <v>16840.3</v>
      </c>
      <c r="E39" s="14">
        <v>0</v>
      </c>
      <c r="F39" s="14">
        <v>301.3</v>
      </c>
      <c r="G39" s="14">
        <v>9865</v>
      </c>
      <c r="H39" s="14">
        <v>6674</v>
      </c>
      <c r="I39" s="14">
        <v>36420.300000000003</v>
      </c>
    </row>
    <row r="40" spans="1:9">
      <c r="A40" s="35">
        <v>2008</v>
      </c>
      <c r="B40" s="14">
        <v>81777.7</v>
      </c>
      <c r="C40" s="14">
        <f t="shared" si="11"/>
        <v>12757.199999999997</v>
      </c>
      <c r="D40" s="14">
        <f t="shared" si="12"/>
        <v>29459.899999999998</v>
      </c>
      <c r="E40" s="14">
        <v>0</v>
      </c>
      <c r="F40" s="14">
        <v>17468.099999999999</v>
      </c>
      <c r="G40" s="14">
        <v>3518.6</v>
      </c>
      <c r="H40" s="14">
        <v>8473.2000000000007</v>
      </c>
      <c r="I40" s="14">
        <v>39560.6</v>
      </c>
    </row>
    <row r="41" spans="1:9">
      <c r="A41" s="35">
        <v>2009</v>
      </c>
      <c r="B41" s="14">
        <v>129783.3</v>
      </c>
      <c r="C41" s="14">
        <f t="shared" si="11"/>
        <v>11292.100000000006</v>
      </c>
      <c r="D41" s="14">
        <f t="shared" si="12"/>
        <v>61048.299999999996</v>
      </c>
      <c r="E41" s="14">
        <v>0</v>
      </c>
      <c r="F41" s="14">
        <v>56749.2</v>
      </c>
      <c r="G41" s="14">
        <v>134</v>
      </c>
      <c r="H41" s="14">
        <v>4165.1000000000004</v>
      </c>
      <c r="I41" s="14">
        <v>57442.9</v>
      </c>
    </row>
    <row r="42" spans="1:9">
      <c r="A42" s="35">
        <v>2010</v>
      </c>
      <c r="B42" s="14">
        <v>170167.3</v>
      </c>
      <c r="C42" s="14">
        <f t="shared" si="11"/>
        <v>10550.199999999983</v>
      </c>
      <c r="D42" s="14">
        <f t="shared" si="12"/>
        <v>81860.900000000009</v>
      </c>
      <c r="E42" s="14">
        <v>0</v>
      </c>
      <c r="F42" s="14">
        <v>75961.600000000006</v>
      </c>
      <c r="G42" s="14">
        <v>63</v>
      </c>
      <c r="H42" s="14">
        <v>5836.3</v>
      </c>
      <c r="I42" s="14">
        <v>77756.2</v>
      </c>
    </row>
    <row r="43" spans="1:9">
      <c r="A43" s="35">
        <v>2011</v>
      </c>
      <c r="B43" s="14">
        <v>204779.7</v>
      </c>
      <c r="C43" s="14">
        <f t="shared" si="11"/>
        <v>11579</v>
      </c>
      <c r="D43" s="14">
        <f t="shared" si="12"/>
        <v>98142.800000000017</v>
      </c>
      <c r="E43" s="14">
        <v>0</v>
      </c>
      <c r="F43" s="14">
        <v>89661.6</v>
      </c>
      <c r="G43" s="14">
        <v>8.6</v>
      </c>
      <c r="H43" s="14">
        <v>8472.6</v>
      </c>
      <c r="I43" s="14">
        <v>95057.9</v>
      </c>
    </row>
    <row r="44" spans="1:9">
      <c r="A44" s="35">
        <v>2012</v>
      </c>
      <c r="B44" s="14">
        <v>233744.1</v>
      </c>
      <c r="C44" s="14">
        <f t="shared" si="11"/>
        <v>10949.800000000017</v>
      </c>
      <c r="D44" s="14">
        <f t="shared" ref="D44" si="13">IFERROR(SUM(E44:H44),"")</f>
        <v>117373</v>
      </c>
      <c r="E44" s="14">
        <v>0</v>
      </c>
      <c r="F44" s="14">
        <v>110163.9</v>
      </c>
      <c r="G44" s="14">
        <v>0</v>
      </c>
      <c r="H44" s="14">
        <v>7209.1</v>
      </c>
      <c r="I44" s="14">
        <v>105421.3</v>
      </c>
    </row>
    <row r="49" spans="2:2">
      <c r="B49" s="152"/>
    </row>
  </sheetData>
  <mergeCells count="17">
    <mergeCell ref="B19:B21"/>
    <mergeCell ref="C20:C21"/>
    <mergeCell ref="D20:D21"/>
    <mergeCell ref="K1:K4"/>
    <mergeCell ref="L2:L4"/>
    <mergeCell ref="B1:B3"/>
    <mergeCell ref="D1:I1"/>
    <mergeCell ref="D2:D3"/>
    <mergeCell ref="I2:I3"/>
    <mergeCell ref="C2:C3"/>
    <mergeCell ref="N3:N4"/>
    <mergeCell ref="O3:O4"/>
    <mergeCell ref="R3:R4"/>
    <mergeCell ref="L1:S1"/>
    <mergeCell ref="I20:I21"/>
    <mergeCell ref="M2:M4"/>
    <mergeCell ref="S2:S4"/>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44"/>
  <sheetViews>
    <sheetView topLeftCell="A4" workbookViewId="0">
      <selection activeCell="B22" sqref="B22:I44"/>
    </sheetView>
  </sheetViews>
  <sheetFormatPr defaultRowHeight="12.75"/>
  <cols>
    <col min="1" max="1" width="35.140625"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9" width="18.140625" style="33" customWidth="1"/>
    <col min="10" max="11" width="9.140625" style="33"/>
    <col min="12" max="12" width="20.140625" style="33" bestFit="1" customWidth="1"/>
    <col min="13" max="14" width="9.140625" style="33"/>
    <col min="15" max="15" width="16.85546875" style="33" bestFit="1" customWidth="1"/>
    <col min="16" max="16384" width="9.140625" style="33"/>
  </cols>
  <sheetData>
    <row r="1" spans="1:20">
      <c r="A1" s="34" t="s">
        <v>105</v>
      </c>
      <c r="B1" s="252" t="s">
        <v>1</v>
      </c>
      <c r="C1" s="90"/>
      <c r="D1" s="253" t="s">
        <v>8</v>
      </c>
      <c r="E1" s="253"/>
      <c r="F1" s="253"/>
      <c r="G1" s="253"/>
      <c r="H1" s="253"/>
      <c r="I1" s="253"/>
      <c r="K1" s="250" t="s">
        <v>1</v>
      </c>
      <c r="L1" s="249" t="s">
        <v>791</v>
      </c>
      <c r="M1" s="249"/>
      <c r="N1" s="249"/>
      <c r="O1" s="249"/>
      <c r="P1" s="249"/>
      <c r="Q1" s="249"/>
      <c r="R1" s="249"/>
      <c r="S1" s="249"/>
    </row>
    <row r="2" spans="1:20" ht="15" customHeight="1">
      <c r="B2" s="252"/>
      <c r="C2" s="252" t="s">
        <v>32</v>
      </c>
      <c r="D2" s="248" t="s">
        <v>2</v>
      </c>
      <c r="I2" s="248" t="s">
        <v>7</v>
      </c>
      <c r="K2" s="250"/>
      <c r="L2" s="251" t="s">
        <v>798</v>
      </c>
      <c r="M2" s="251" t="s">
        <v>799</v>
      </c>
      <c r="N2" s="110"/>
      <c r="O2" s="110"/>
      <c r="P2" s="110"/>
      <c r="Q2" s="110"/>
      <c r="R2" s="110"/>
      <c r="S2" s="251" t="s">
        <v>800</v>
      </c>
    </row>
    <row r="3" spans="1:20">
      <c r="B3" s="252"/>
      <c r="C3" s="252"/>
      <c r="D3" s="248"/>
      <c r="E3" s="58" t="s">
        <v>3</v>
      </c>
      <c r="F3" s="58" t="s">
        <v>4</v>
      </c>
      <c r="G3" s="58" t="s">
        <v>5</v>
      </c>
      <c r="H3" s="58" t="s">
        <v>6</v>
      </c>
      <c r="I3" s="248"/>
      <c r="K3" s="250"/>
      <c r="L3" s="251"/>
      <c r="M3" s="251"/>
      <c r="N3" s="235" t="s">
        <v>801</v>
      </c>
      <c r="O3" s="235" t="s">
        <v>802</v>
      </c>
      <c r="P3" s="91"/>
      <c r="Q3" s="91"/>
      <c r="R3" s="235" t="s">
        <v>803</v>
      </c>
      <c r="S3" s="251"/>
    </row>
    <row r="4" spans="1:20" ht="51">
      <c r="B4" s="90"/>
      <c r="C4" s="90"/>
      <c r="D4" s="91"/>
      <c r="E4" s="58"/>
      <c r="F4" s="58"/>
      <c r="G4" s="58"/>
      <c r="H4" s="58"/>
      <c r="I4" s="91"/>
      <c r="K4" s="250"/>
      <c r="L4" s="251"/>
      <c r="M4" s="251"/>
      <c r="N4" s="235"/>
      <c r="O4" s="235"/>
      <c r="P4" s="111" t="s">
        <v>804</v>
      </c>
      <c r="Q4" s="111" t="s">
        <v>805</v>
      </c>
      <c r="R4" s="235"/>
      <c r="S4" s="251"/>
    </row>
    <row r="5" spans="1:20">
      <c r="A5" s="35">
        <v>2000</v>
      </c>
      <c r="B5" s="14">
        <f>IFERROR(SUM(D5,C5,I5),"")</f>
        <v>184344.73403225312</v>
      </c>
      <c r="C5" s="14">
        <f>C32/'Exchange rates'!$L3</f>
        <v>32668.853313124615</v>
      </c>
      <c r="D5" s="14">
        <f t="shared" ref="D5:D17" si="0">IFERROR(SUM(E5:H5),"")</f>
        <v>106185.89824387631</v>
      </c>
      <c r="E5" s="14">
        <f>E32/'Exchange rates'!$K3</f>
        <v>9291.3309156898758</v>
      </c>
      <c r="F5" s="14">
        <f>F32/'Exchange rates'!$L3</f>
        <v>23470.373703405487</v>
      </c>
      <c r="G5" s="14">
        <f>G32/'Exchange rates'!$L3</f>
        <v>43350.660730355703</v>
      </c>
      <c r="H5" s="14">
        <f>H32/'Exchange rates'!$L3</f>
        <v>30073.532894425236</v>
      </c>
      <c r="I5" s="14">
        <f>I32/'Exchange rates'!$L3</f>
        <v>45489.982475252218</v>
      </c>
      <c r="K5" s="37">
        <f t="shared" ref="K5:L17" si="1">IFERROR(B5/$B5,"")</f>
        <v>1</v>
      </c>
      <c r="L5" s="37">
        <f t="shared" si="1"/>
        <v>0.17721609182179754</v>
      </c>
      <c r="M5" s="37">
        <f t="shared" ref="M5:N10" si="2">IFERROR(D5/$B5,"")</f>
        <v>0.57601807180072706</v>
      </c>
      <c r="N5" s="224">
        <f t="shared" si="2"/>
        <v>5.0401932902863697E-2</v>
      </c>
      <c r="O5" s="38">
        <f t="shared" ref="O5:O17" si="3">SUM(P5:Q5)</f>
        <v>0.36247867227967639</v>
      </c>
      <c r="P5" s="37">
        <f t="shared" ref="P5:P17" si="4">IFERROR(F5/$B5,"")</f>
        <v>0.12731784190428291</v>
      </c>
      <c r="Q5" s="37">
        <f t="shared" ref="Q5:Q17" si="5">IFERROR(G5/$B5,"")</f>
        <v>0.23516083037539348</v>
      </c>
      <c r="R5" s="37">
        <f t="shared" ref="R5:R17" si="6">IFERROR(H5/$B5,"")</f>
        <v>0.1631374666181869</v>
      </c>
      <c r="S5" s="37">
        <f t="shared" ref="S5:S17" si="7">IFERROR(I5/$B5,"")</f>
        <v>0.24676583637747551</v>
      </c>
      <c r="T5" s="38"/>
    </row>
    <row r="6" spans="1:20">
      <c r="A6" s="35">
        <v>2001</v>
      </c>
      <c r="B6" s="14">
        <f t="shared" ref="B6:B17" si="8">IFERROR(SUM(D6,C6,I6),"")</f>
        <v>148141.45714254843</v>
      </c>
      <c r="C6" s="14">
        <f>C33/'Exchange rates'!$L4</f>
        <v>9253.3846203714711</v>
      </c>
      <c r="D6" s="14">
        <f t="shared" si="0"/>
        <v>92603.969703190669</v>
      </c>
      <c r="E6" s="14">
        <f>E33/'Exchange rates'!$K4</f>
        <v>0</v>
      </c>
      <c r="F6" s="14">
        <f>F33/'Exchange rates'!$L4</f>
        <v>22941.621376322244</v>
      </c>
      <c r="G6" s="14">
        <f>G33/'Exchange rates'!$L4</f>
        <v>47267.020345539211</v>
      </c>
      <c r="H6" s="14">
        <f>H33/'Exchange rates'!$L4</f>
        <v>22395.32798132921</v>
      </c>
      <c r="I6" s="14">
        <f>I33/'Exchange rates'!$L4</f>
        <v>46284.102818986285</v>
      </c>
      <c r="K6" s="37">
        <f t="shared" si="1"/>
        <v>1</v>
      </c>
      <c r="L6" s="37">
        <f t="shared" si="1"/>
        <v>6.2463167291971787E-2</v>
      </c>
      <c r="M6" s="37">
        <f t="shared" si="2"/>
        <v>0.62510502791992206</v>
      </c>
      <c r="N6" s="224">
        <f t="shared" si="2"/>
        <v>0</v>
      </c>
      <c r="O6" s="38">
        <f t="shared" si="3"/>
        <v>0.47392973632157209</v>
      </c>
      <c r="P6" s="37">
        <f t="shared" si="4"/>
        <v>0.15486293856450173</v>
      </c>
      <c r="Q6" s="37">
        <f t="shared" si="5"/>
        <v>0.31906679775707036</v>
      </c>
      <c r="R6" s="37">
        <f t="shared" si="6"/>
        <v>0.15117529159834989</v>
      </c>
      <c r="S6" s="37">
        <f t="shared" si="7"/>
        <v>0.31243180478810617</v>
      </c>
      <c r="T6" s="38"/>
    </row>
    <row r="7" spans="1:20">
      <c r="A7" s="35">
        <v>2002</v>
      </c>
      <c r="B7" s="14">
        <f t="shared" si="8"/>
        <v>146773.20409121178</v>
      </c>
      <c r="C7" s="14">
        <f>C34/'Exchange rates'!$L5</f>
        <v>6727.5763827487972</v>
      </c>
      <c r="D7" s="14">
        <f t="shared" si="0"/>
        <v>90064.839375184209</v>
      </c>
      <c r="E7" s="14">
        <f>E34/'Exchange rates'!$K5</f>
        <v>0</v>
      </c>
      <c r="F7" s="14">
        <f>F34/'Exchange rates'!$L5</f>
        <v>18950.453548154699</v>
      </c>
      <c r="G7" s="14">
        <f>G34/'Exchange rates'!$L5</f>
        <v>50388.708779513378</v>
      </c>
      <c r="H7" s="14">
        <f>H34/'Exchange rates'!$L5</f>
        <v>20725.677047516128</v>
      </c>
      <c r="I7" s="14">
        <f>I34/'Exchange rates'!$L5</f>
        <v>49980.788333278761</v>
      </c>
      <c r="K7" s="37">
        <f t="shared" si="1"/>
        <v>1</v>
      </c>
      <c r="L7" s="37">
        <f t="shared" si="1"/>
        <v>4.5836543696136552E-2</v>
      </c>
      <c r="M7" s="37">
        <f t="shared" si="2"/>
        <v>0.61363271267971831</v>
      </c>
      <c r="N7" s="224">
        <f t="shared" si="2"/>
        <v>0</v>
      </c>
      <c r="O7" s="38">
        <f t="shared" si="3"/>
        <v>0.47242385118592528</v>
      </c>
      <c r="P7" s="37">
        <f t="shared" si="4"/>
        <v>0.12911385062070319</v>
      </c>
      <c r="Q7" s="37">
        <f t="shared" si="5"/>
        <v>0.3433100005652221</v>
      </c>
      <c r="R7" s="37">
        <f t="shared" si="6"/>
        <v>0.14120886149379294</v>
      </c>
      <c r="S7" s="37">
        <f t="shared" si="7"/>
        <v>0.34053074362414509</v>
      </c>
      <c r="T7" s="38"/>
    </row>
    <row r="8" spans="1:20">
      <c r="A8" s="35">
        <v>2003</v>
      </c>
      <c r="B8" s="14">
        <f t="shared" si="8"/>
        <v>151030.7753008483</v>
      </c>
      <c r="C8" s="14">
        <f>C35/'Exchange rates'!$L6</f>
        <v>6746.4544836807609</v>
      </c>
      <c r="D8" s="14">
        <f t="shared" si="0"/>
        <v>92077.771201858792</v>
      </c>
      <c r="E8" s="14">
        <f>E35/'Exchange rates'!$K6</f>
        <v>0</v>
      </c>
      <c r="F8" s="14">
        <f>F35/'Exchange rates'!$L6</f>
        <v>18401.394094824751</v>
      </c>
      <c r="G8" s="14">
        <f>G35/'Exchange rates'!$L6</f>
        <v>53643.93590670963</v>
      </c>
      <c r="H8" s="14">
        <f>H35/'Exchange rates'!$L6</f>
        <v>20032.441200324411</v>
      </c>
      <c r="I8" s="14">
        <f>I35/'Exchange rates'!$L6</f>
        <v>52206.549615308737</v>
      </c>
      <c r="K8" s="37">
        <f t="shared" si="1"/>
        <v>1</v>
      </c>
      <c r="L8" s="37">
        <f t="shared" si="1"/>
        <v>4.466940244623685E-2</v>
      </c>
      <c r="M8" s="37">
        <f t="shared" si="2"/>
        <v>0.60966230901247065</v>
      </c>
      <c r="N8" s="224">
        <f t="shared" si="2"/>
        <v>0</v>
      </c>
      <c r="O8" s="38">
        <f t="shared" si="3"/>
        <v>0.4770241684717732</v>
      </c>
      <c r="P8" s="37">
        <f t="shared" si="4"/>
        <v>0.12183870511271483</v>
      </c>
      <c r="Q8" s="37">
        <f t="shared" si="5"/>
        <v>0.35518546335905837</v>
      </c>
      <c r="R8" s="37">
        <f t="shared" si="6"/>
        <v>0.13263814054069742</v>
      </c>
      <c r="S8" s="37">
        <f t="shared" si="7"/>
        <v>0.34566828854129245</v>
      </c>
      <c r="T8" s="38"/>
    </row>
    <row r="9" spans="1:20">
      <c r="A9" s="35">
        <v>2004</v>
      </c>
      <c r="B9" s="14">
        <f t="shared" si="8"/>
        <v>153154.10497243627</v>
      </c>
      <c r="C9" s="14">
        <f>C36/'Exchange rates'!$L7</f>
        <v>6352.158521749614</v>
      </c>
      <c r="D9" s="14">
        <f t="shared" si="0"/>
        <v>96469.427791721013</v>
      </c>
      <c r="E9" s="14">
        <f>E36/'Exchange rates'!$K7</f>
        <v>0</v>
      </c>
      <c r="F9" s="14">
        <f>F36/'Exchange rates'!$L7</f>
        <v>17964.994574926295</v>
      </c>
      <c r="G9" s="14">
        <f>G36/'Exchange rates'!$L7</f>
        <v>57142.46572339796</v>
      </c>
      <c r="H9" s="14">
        <f>H36/'Exchange rates'!$L7</f>
        <v>21361.967493396754</v>
      </c>
      <c r="I9" s="14">
        <f>I36/'Exchange rates'!$L7</f>
        <v>50332.518658965622</v>
      </c>
      <c r="K9" s="37">
        <f t="shared" si="1"/>
        <v>1</v>
      </c>
      <c r="L9" s="37">
        <f t="shared" si="1"/>
        <v>4.147560081979413E-2</v>
      </c>
      <c r="M9" s="37">
        <f t="shared" si="2"/>
        <v>0.62988470213764747</v>
      </c>
      <c r="N9" s="224">
        <f t="shared" si="2"/>
        <v>0</v>
      </c>
      <c r="O9" s="38">
        <f t="shared" si="3"/>
        <v>0.49040448711343149</v>
      </c>
      <c r="P9" s="37">
        <f t="shared" si="4"/>
        <v>0.11730011793127924</v>
      </c>
      <c r="Q9" s="37">
        <f t="shared" si="5"/>
        <v>0.37310436918215223</v>
      </c>
      <c r="R9" s="37">
        <f t="shared" si="6"/>
        <v>0.13948021502421598</v>
      </c>
      <c r="S9" s="37">
        <f t="shared" si="7"/>
        <v>0.3286396970425583</v>
      </c>
      <c r="T9" s="38"/>
    </row>
    <row r="10" spans="1:20">
      <c r="A10" s="35">
        <v>2005</v>
      </c>
      <c r="B10" s="14">
        <f t="shared" si="8"/>
        <v>156934.23972765077</v>
      </c>
      <c r="C10" s="14">
        <f>C37/'Exchange rates'!$L8</f>
        <v>6553.9419534162162</v>
      </c>
      <c r="D10" s="14">
        <f t="shared" si="0"/>
        <v>106475.29680463683</v>
      </c>
      <c r="E10" s="14">
        <f>E37/'Exchange rates'!$K8</f>
        <v>0</v>
      </c>
      <c r="F10" s="14">
        <f>F37/'Exchange rates'!$L8</f>
        <v>24547.521061817242</v>
      </c>
      <c r="G10" s="14">
        <f>G37/'Exchange rates'!$L8</f>
        <v>60180.23744370947</v>
      </c>
      <c r="H10" s="14">
        <f>H37/'Exchange rates'!$L8</f>
        <v>21747.538299110125</v>
      </c>
      <c r="I10" s="14">
        <f>I37/'Exchange rates'!$L8</f>
        <v>43905.000969597728</v>
      </c>
      <c r="K10" s="37">
        <f t="shared" si="1"/>
        <v>1</v>
      </c>
      <c r="L10" s="37">
        <f t="shared" si="1"/>
        <v>4.1762345583667142E-2</v>
      </c>
      <c r="M10" s="37">
        <f t="shared" si="2"/>
        <v>0.67847078489320001</v>
      </c>
      <c r="N10" s="224">
        <f t="shared" si="2"/>
        <v>0</v>
      </c>
      <c r="O10" s="38">
        <f t="shared" si="3"/>
        <v>0.53989338880136206</v>
      </c>
      <c r="P10" s="37">
        <f t="shared" si="4"/>
        <v>0.1564191543185087</v>
      </c>
      <c r="Q10" s="37">
        <f t="shared" si="5"/>
        <v>0.38347423448285334</v>
      </c>
      <c r="R10" s="37">
        <f t="shared" si="6"/>
        <v>0.13857739609183803</v>
      </c>
      <c r="S10" s="37">
        <f t="shared" si="7"/>
        <v>0.27976686952313284</v>
      </c>
      <c r="T10" s="38"/>
    </row>
    <row r="11" spans="1:20">
      <c r="A11" s="35">
        <v>2006</v>
      </c>
      <c r="B11" s="14">
        <f t="shared" si="8"/>
        <v>151631.22406639002</v>
      </c>
      <c r="C11" s="14">
        <f>C38/'Exchange rates'!$L9</f>
        <v>7606.6519709543563</v>
      </c>
      <c r="D11" s="14">
        <f t="shared" si="0"/>
        <v>112616.91735822959</v>
      </c>
      <c r="E11" s="14">
        <f>E38/'Exchange rates'!$K9</f>
        <v>0</v>
      </c>
      <c r="F11" s="14">
        <f>F38/'Exchange rates'!$L9</f>
        <v>26767.807745504841</v>
      </c>
      <c r="G11" s="14">
        <f>G38/'Exchange rates'!$L9</f>
        <v>62827.952109266938</v>
      </c>
      <c r="H11" s="14">
        <f>H38/'Exchange rates'!$L9</f>
        <v>23021.157503457813</v>
      </c>
      <c r="I11" s="14">
        <f>I38/'Exchange rates'!$L9</f>
        <v>31407.654737206085</v>
      </c>
      <c r="K11" s="37">
        <f t="shared" si="1"/>
        <v>1</v>
      </c>
      <c r="L11" s="37">
        <f t="shared" si="1"/>
        <v>5.0165472301561514E-2</v>
      </c>
      <c r="M11" s="37">
        <f t="shared" ref="M11:N17" si="9">IFERROR(D11/$B11,"")</f>
        <v>0.74270268575370435</v>
      </c>
      <c r="N11" s="224">
        <f t="shared" si="9"/>
        <v>0</v>
      </c>
      <c r="O11" s="38">
        <f t="shared" si="3"/>
        <v>0.59087935487181253</v>
      </c>
      <c r="P11" s="37">
        <f t="shared" si="4"/>
        <v>0.17653229346605326</v>
      </c>
      <c r="Q11" s="37">
        <f t="shared" si="5"/>
        <v>0.41434706140575922</v>
      </c>
      <c r="R11" s="37">
        <f t="shared" si="6"/>
        <v>0.15182333088189184</v>
      </c>
      <c r="S11" s="37">
        <f t="shared" si="7"/>
        <v>0.20713184194473427</v>
      </c>
      <c r="T11" s="38"/>
    </row>
    <row r="12" spans="1:20">
      <c r="A12" s="35">
        <v>2007</v>
      </c>
      <c r="B12" s="14">
        <f t="shared" si="8"/>
        <v>141774.03487529865</v>
      </c>
      <c r="C12" s="14">
        <f>C39/'Exchange rates'!$L10</f>
        <v>5892.6930519670059</v>
      </c>
      <c r="D12" s="14">
        <f t="shared" si="0"/>
        <v>102145.49031902358</v>
      </c>
      <c r="E12" s="14">
        <f>E39/'Exchange rates'!$K10</f>
        <v>0</v>
      </c>
      <c r="F12" s="14">
        <f>F39/'Exchange rates'!$L10</f>
        <v>25652.15511183663</v>
      </c>
      <c r="G12" s="14">
        <f>G39/'Exchange rates'!$L10</f>
        <v>52570.891125501345</v>
      </c>
      <c r="H12" s="14">
        <f>H39/'Exchange rates'!$L10</f>
        <v>23922.444081685604</v>
      </c>
      <c r="I12" s="14">
        <f>I39/'Exchange rates'!$L10</f>
        <v>33735.851504308062</v>
      </c>
      <c r="K12" s="37">
        <f t="shared" si="1"/>
        <v>1</v>
      </c>
      <c r="L12" s="37">
        <f t="shared" si="1"/>
        <v>4.1563979307988871E-2</v>
      </c>
      <c r="M12" s="37">
        <f t="shared" si="9"/>
        <v>0.72048094285295983</v>
      </c>
      <c r="N12" s="224">
        <f t="shared" si="9"/>
        <v>0</v>
      </c>
      <c r="O12" s="38">
        <f t="shared" si="3"/>
        <v>0.55174451588502271</v>
      </c>
      <c r="P12" s="37">
        <f t="shared" si="4"/>
        <v>0.1809369052266849</v>
      </c>
      <c r="Q12" s="37">
        <f t="shared" si="5"/>
        <v>0.37080761065833778</v>
      </c>
      <c r="R12" s="37">
        <f t="shared" si="6"/>
        <v>0.16873642696793714</v>
      </c>
      <c r="S12" s="37">
        <f t="shared" si="7"/>
        <v>0.23795507783905129</v>
      </c>
      <c r="T12" s="38"/>
    </row>
    <row r="13" spans="1:20">
      <c r="A13" s="35">
        <v>2008</v>
      </c>
      <c r="B13" s="14">
        <f t="shared" si="8"/>
        <v>132247.58715367335</v>
      </c>
      <c r="C13" s="14">
        <f>C40/'Exchange rates'!$L11</f>
        <v>2975.6011315417259</v>
      </c>
      <c r="D13" s="14">
        <f t="shared" si="0"/>
        <v>93570.700557450706</v>
      </c>
      <c r="E13" s="14">
        <f>E40/'Exchange rates'!$K11</f>
        <v>0</v>
      </c>
      <c r="F13" s="14">
        <f>F40/'Exchange rates'!$L11</f>
        <v>22083.888010649804</v>
      </c>
      <c r="G13" s="14">
        <f>G40/'Exchange rates'!$L11</f>
        <v>47755.532906231798</v>
      </c>
      <c r="H13" s="14">
        <f>H40/'Exchange rates'!$L11</f>
        <v>23731.279640569101</v>
      </c>
      <c r="I13" s="14">
        <f>I40/'Exchange rates'!$L11</f>
        <v>35701.285464680921</v>
      </c>
      <c r="K13" s="37">
        <f t="shared" si="1"/>
        <v>1</v>
      </c>
      <c r="L13" s="37">
        <f t="shared" si="1"/>
        <v>2.2500230027516797E-2</v>
      </c>
      <c r="M13" s="37">
        <f t="shared" si="9"/>
        <v>0.70754183551734962</v>
      </c>
      <c r="N13" s="224">
        <f t="shared" si="9"/>
        <v>0</v>
      </c>
      <c r="O13" s="38">
        <f t="shared" si="3"/>
        <v>0.52809599343182967</v>
      </c>
      <c r="P13" s="37">
        <f t="shared" si="4"/>
        <v>0.16698896732980126</v>
      </c>
      <c r="Q13" s="37">
        <f t="shared" si="5"/>
        <v>0.36110702610202838</v>
      </c>
      <c r="R13" s="37">
        <f t="shared" si="6"/>
        <v>0.17944584208551992</v>
      </c>
      <c r="S13" s="37">
        <f t="shared" si="7"/>
        <v>0.26995793445513361</v>
      </c>
      <c r="T13" s="38"/>
    </row>
    <row r="14" spans="1:20">
      <c r="A14" s="35">
        <v>2009</v>
      </c>
      <c r="B14" s="14">
        <f t="shared" si="8"/>
        <v>128187.79369249748</v>
      </c>
      <c r="C14" s="14">
        <f>C41/'Exchange rates'!$L12</f>
        <v>3712.6498479155484</v>
      </c>
      <c r="D14" s="14">
        <f t="shared" si="0"/>
        <v>92721.605409121301</v>
      </c>
      <c r="E14" s="14">
        <f>E41/'Exchange rates'!$K12</f>
        <v>0</v>
      </c>
      <c r="F14" s="14">
        <f>F41/'Exchange rates'!$L12</f>
        <v>31113.842039344203</v>
      </c>
      <c r="G14" s="14">
        <f>G41/'Exchange rates'!$L12</f>
        <v>37395.541995084328</v>
      </c>
      <c r="H14" s="14">
        <f>H41/'Exchange rates'!$L12</f>
        <v>24212.22137469277</v>
      </c>
      <c r="I14" s="14">
        <f>I41/'Exchange rates'!$L12</f>
        <v>31753.538435460632</v>
      </c>
      <c r="K14" s="37">
        <f t="shared" si="1"/>
        <v>1</v>
      </c>
      <c r="L14" s="37">
        <f t="shared" si="1"/>
        <v>2.8962584821622069E-2</v>
      </c>
      <c r="M14" s="37">
        <f t="shared" si="9"/>
        <v>0.72332632256348817</v>
      </c>
      <c r="N14" s="224">
        <f t="shared" si="9"/>
        <v>0</v>
      </c>
      <c r="O14" s="38">
        <f t="shared" si="3"/>
        <v>0.53444545741049143</v>
      </c>
      <c r="P14" s="37">
        <f t="shared" si="4"/>
        <v>0.24272078598982252</v>
      </c>
      <c r="Q14" s="37">
        <f t="shared" si="5"/>
        <v>0.29172467142066894</v>
      </c>
      <c r="R14" s="37">
        <f t="shared" si="6"/>
        <v>0.18888086515299665</v>
      </c>
      <c r="S14" s="37">
        <f t="shared" si="7"/>
        <v>0.24771109261488983</v>
      </c>
      <c r="T14" s="38"/>
    </row>
    <row r="15" spans="1:20">
      <c r="A15" s="35">
        <v>2010</v>
      </c>
      <c r="B15" s="14">
        <f t="shared" si="8"/>
        <v>143368.35372694579</v>
      </c>
      <c r="C15" s="14">
        <f>C42/'Exchange rates'!$L13</f>
        <v>5353.7164606335127</v>
      </c>
      <c r="D15" s="14">
        <f t="shared" si="0"/>
        <v>100334.89562035377</v>
      </c>
      <c r="E15" s="14">
        <f>E42/'Exchange rates'!$K13</f>
        <v>0</v>
      </c>
      <c r="F15" s="14">
        <f>F42/'Exchange rates'!$L13</f>
        <v>32078.680549002336</v>
      </c>
      <c r="G15" s="14">
        <f>G42/'Exchange rates'!$L13</f>
        <v>41327.000304069283</v>
      </c>
      <c r="H15" s="14">
        <f>H42/'Exchange rates'!$L13</f>
        <v>26929.214767282145</v>
      </c>
      <c r="I15" s="14">
        <f>I42/'Exchange rates'!$L13</f>
        <v>37679.7416459585</v>
      </c>
      <c r="K15" s="37">
        <f t="shared" si="1"/>
        <v>1</v>
      </c>
      <c r="L15" s="37">
        <f t="shared" si="1"/>
        <v>3.7342386387654337E-2</v>
      </c>
      <c r="M15" s="37">
        <f t="shared" si="9"/>
        <v>0.69983990896239212</v>
      </c>
      <c r="N15" s="224">
        <f t="shared" si="9"/>
        <v>0</v>
      </c>
      <c r="O15" s="38">
        <f t="shared" si="3"/>
        <v>0.51200755916384055</v>
      </c>
      <c r="P15" s="37">
        <f t="shared" si="4"/>
        <v>0.22375007953357851</v>
      </c>
      <c r="Q15" s="37">
        <f t="shared" si="5"/>
        <v>0.28825747963026205</v>
      </c>
      <c r="R15" s="37">
        <f t="shared" si="6"/>
        <v>0.18783234979855148</v>
      </c>
      <c r="S15" s="37">
        <f t="shared" si="7"/>
        <v>0.26281770464995352</v>
      </c>
      <c r="T15" s="38"/>
    </row>
    <row r="16" spans="1:20">
      <c r="A16" s="35">
        <v>2011</v>
      </c>
      <c r="B16" s="14">
        <f t="shared" si="8"/>
        <v>154425.34718376931</v>
      </c>
      <c r="C16" s="14">
        <f>C43/'Exchange rates'!$L14</f>
        <v>5472.3249684378388</v>
      </c>
      <c r="D16" s="14">
        <f t="shared" si="0"/>
        <v>105828.14680280849</v>
      </c>
      <c r="E16" s="14">
        <f>E43/'Exchange rates'!$K14</f>
        <v>0</v>
      </c>
      <c r="F16" s="14">
        <f>F43/'Exchange rates'!$L14</f>
        <v>35727.369376951872</v>
      </c>
      <c r="G16" s="14">
        <f>G43/'Exchange rates'!$L14</f>
        <v>42863.629316263927</v>
      </c>
      <c r="H16" s="14">
        <f>H43/'Exchange rates'!$L14</f>
        <v>27237.148109592683</v>
      </c>
      <c r="I16" s="14">
        <f>I43/'Exchange rates'!$L14</f>
        <v>43124.875412522983</v>
      </c>
      <c r="K16" s="37">
        <f t="shared" si="1"/>
        <v>1</v>
      </c>
      <c r="L16" s="37">
        <f t="shared" si="1"/>
        <v>3.5436701734759005E-2</v>
      </c>
      <c r="M16" s="37">
        <f t="shared" si="9"/>
        <v>0.68530295532941776</v>
      </c>
      <c r="N16" s="224">
        <f t="shared" si="9"/>
        <v>0</v>
      </c>
      <c r="O16" s="38">
        <f t="shared" si="3"/>
        <v>0.5089255107821834</v>
      </c>
      <c r="P16" s="37">
        <f t="shared" si="4"/>
        <v>0.23135689851767388</v>
      </c>
      <c r="Q16" s="37">
        <f t="shared" si="5"/>
        <v>0.27756861226450952</v>
      </c>
      <c r="R16" s="37">
        <f t="shared" si="6"/>
        <v>0.17637744454723434</v>
      </c>
      <c r="S16" s="37">
        <f t="shared" si="7"/>
        <v>0.27926034293582325</v>
      </c>
      <c r="T16" s="38"/>
    </row>
    <row r="17" spans="1:20">
      <c r="A17" s="35">
        <v>2012</v>
      </c>
      <c r="B17" s="14">
        <f t="shared" si="8"/>
        <v>162378.64914235819</v>
      </c>
      <c r="C17" s="14">
        <f>C44/'Exchange rates'!$L15</f>
        <v>6594.7082409439226</v>
      </c>
      <c r="D17" s="14">
        <f t="shared" si="0"/>
        <v>107549.0860628899</v>
      </c>
      <c r="E17" s="14">
        <f>E44/'Exchange rates'!$K15</f>
        <v>0</v>
      </c>
      <c r="F17" s="14">
        <f>F44/'Exchange rates'!$L15</f>
        <v>33800.852471823622</v>
      </c>
      <c r="G17" s="14">
        <f>G44/'Exchange rates'!$L15</f>
        <v>43337.2778345837</v>
      </c>
      <c r="H17" s="14">
        <f>H44/'Exchange rates'!$L15</f>
        <v>30410.955756482577</v>
      </c>
      <c r="I17" s="14">
        <f>I44/'Exchange rates'!$L15</f>
        <v>48234.85483852437</v>
      </c>
      <c r="K17" s="37">
        <f t="shared" si="1"/>
        <v>1</v>
      </c>
      <c r="L17" s="37">
        <f t="shared" si="1"/>
        <v>4.061314880851305E-2</v>
      </c>
      <c r="M17" s="37">
        <f t="shared" si="9"/>
        <v>0.66233514461991283</v>
      </c>
      <c r="N17" s="224">
        <f t="shared" si="9"/>
        <v>0</v>
      </c>
      <c r="O17" s="38">
        <f t="shared" si="3"/>
        <v>0.47505094243504842</v>
      </c>
      <c r="P17" s="37">
        <f t="shared" si="4"/>
        <v>0.20816069508122489</v>
      </c>
      <c r="Q17" s="37">
        <f t="shared" si="5"/>
        <v>0.2668902473538235</v>
      </c>
      <c r="R17" s="37">
        <f t="shared" si="6"/>
        <v>0.18728420218486444</v>
      </c>
      <c r="S17" s="37">
        <f t="shared" si="7"/>
        <v>0.29705170657157409</v>
      </c>
      <c r="T17" s="38"/>
    </row>
    <row r="18" spans="1:20">
      <c r="C18" s="36" t="str">
        <f>IFERROR(B19-SUM(D18,I18),"")</f>
        <v/>
      </c>
      <c r="L18" s="37"/>
      <c r="O18" s="38"/>
    </row>
    <row r="19" spans="1:20">
      <c r="B19" s="252" t="s">
        <v>1</v>
      </c>
      <c r="C19" s="36">
        <f>IFERROR(B20-SUM(D19,I19),"")</f>
        <v>0</v>
      </c>
      <c r="L19" s="37"/>
      <c r="O19" s="38"/>
    </row>
    <row r="20" spans="1:20">
      <c r="B20" s="252"/>
      <c r="C20" s="252" t="s">
        <v>32</v>
      </c>
      <c r="D20" s="248" t="s">
        <v>2</v>
      </c>
      <c r="I20" s="248" t="s">
        <v>7</v>
      </c>
      <c r="L20" s="37"/>
      <c r="O20" s="38"/>
    </row>
    <row r="21" spans="1:20">
      <c r="B21" s="252"/>
      <c r="C21" s="252"/>
      <c r="D21" s="248"/>
      <c r="E21" s="58" t="s">
        <v>3</v>
      </c>
      <c r="F21" s="58" t="s">
        <v>4</v>
      </c>
      <c r="G21" s="58" t="s">
        <v>5</v>
      </c>
      <c r="H21" s="58" t="s">
        <v>6</v>
      </c>
      <c r="I21" s="248"/>
      <c r="L21" s="37"/>
      <c r="O21" s="38"/>
    </row>
    <row r="22" spans="1:20">
      <c r="A22" s="35">
        <v>1990</v>
      </c>
      <c r="B22" s="14"/>
      <c r="C22" s="14"/>
      <c r="D22" s="14"/>
      <c r="E22" s="14"/>
      <c r="F22" s="14"/>
      <c r="G22" s="14"/>
      <c r="H22" s="14"/>
      <c r="I22" s="14"/>
      <c r="L22" s="37"/>
      <c r="O22" s="38"/>
    </row>
    <row r="23" spans="1:20">
      <c r="A23" s="35">
        <v>1991</v>
      </c>
      <c r="B23" s="14"/>
      <c r="C23" s="14"/>
      <c r="D23" s="14"/>
      <c r="E23" s="14"/>
      <c r="F23" s="14"/>
      <c r="G23" s="14"/>
      <c r="H23" s="14"/>
      <c r="I23" s="14"/>
      <c r="L23" s="37"/>
      <c r="O23" s="38"/>
    </row>
    <row r="24" spans="1:20">
      <c r="A24" s="35">
        <v>1992</v>
      </c>
      <c r="B24" s="14"/>
      <c r="C24" s="14"/>
      <c r="D24" s="14"/>
      <c r="E24" s="14"/>
      <c r="F24" s="14"/>
      <c r="G24" s="14"/>
      <c r="H24" s="14"/>
      <c r="I24" s="14"/>
      <c r="L24" s="37"/>
      <c r="O24" s="38"/>
    </row>
    <row r="25" spans="1:20">
      <c r="A25" s="35">
        <v>1993</v>
      </c>
      <c r="B25" s="14"/>
      <c r="C25" s="14"/>
      <c r="D25" s="14"/>
      <c r="E25" s="14"/>
      <c r="F25" s="14"/>
      <c r="G25" s="14"/>
      <c r="H25" s="14"/>
      <c r="I25" s="14"/>
      <c r="L25" s="37"/>
      <c r="O25" s="38"/>
    </row>
    <row r="26" spans="1:20">
      <c r="A26" s="35">
        <v>1994</v>
      </c>
      <c r="B26" s="14"/>
      <c r="C26" s="14"/>
      <c r="D26" s="14"/>
      <c r="E26" s="14"/>
      <c r="F26" s="14"/>
      <c r="G26" s="14"/>
      <c r="H26" s="14"/>
      <c r="I26" s="14"/>
      <c r="L26" s="37"/>
      <c r="O26" s="38"/>
    </row>
    <row r="27" spans="1:20">
      <c r="A27" s="35">
        <v>1995</v>
      </c>
      <c r="B27" s="14">
        <v>1543283</v>
      </c>
      <c r="C27" s="14">
        <f t="shared" ref="C27:C44" si="10">IFERROR(B27-SUM(D27,I27),"")</f>
        <v>225885</v>
      </c>
      <c r="D27" s="14">
        <f t="shared" ref="D27:D43" si="11">IFERROR(SUM(E27:H27),"")</f>
        <v>748867</v>
      </c>
      <c r="E27" s="14">
        <v>59344</v>
      </c>
      <c r="F27" s="14">
        <v>171014</v>
      </c>
      <c r="G27" s="14">
        <v>268946</v>
      </c>
      <c r="H27" s="14">
        <v>249563</v>
      </c>
      <c r="I27" s="14">
        <v>568531</v>
      </c>
      <c r="L27" s="37"/>
      <c r="O27" s="38"/>
    </row>
    <row r="28" spans="1:20">
      <c r="A28" s="35">
        <v>1996</v>
      </c>
      <c r="B28" s="14">
        <v>1600364</v>
      </c>
      <c r="C28" s="14">
        <f t="shared" si="10"/>
        <v>241541</v>
      </c>
      <c r="D28" s="14">
        <f t="shared" si="11"/>
        <v>804144</v>
      </c>
      <c r="E28" s="14">
        <v>47211</v>
      </c>
      <c r="F28" s="14">
        <v>168520</v>
      </c>
      <c r="G28" s="14">
        <v>273187</v>
      </c>
      <c r="H28" s="14">
        <v>315226</v>
      </c>
      <c r="I28" s="14">
        <v>554679</v>
      </c>
      <c r="L28" s="37"/>
      <c r="O28" s="38"/>
    </row>
    <row r="29" spans="1:20">
      <c r="A29" s="35">
        <v>1997</v>
      </c>
      <c r="B29" s="14">
        <v>1614789</v>
      </c>
      <c r="C29" s="14">
        <f t="shared" si="10"/>
        <v>237624</v>
      </c>
      <c r="D29" s="14">
        <f t="shared" si="11"/>
        <v>810171</v>
      </c>
      <c r="E29" s="14">
        <v>43295</v>
      </c>
      <c r="F29" s="14">
        <v>179335</v>
      </c>
      <c r="G29" s="14">
        <v>303207</v>
      </c>
      <c r="H29" s="14">
        <v>284334</v>
      </c>
      <c r="I29" s="14">
        <v>566994</v>
      </c>
    </row>
    <row r="30" spans="1:20">
      <c r="A30" s="35">
        <v>1998</v>
      </c>
      <c r="B30" s="14">
        <v>1650690</v>
      </c>
      <c r="C30" s="14">
        <f t="shared" si="10"/>
        <v>236172</v>
      </c>
      <c r="D30" s="14">
        <f t="shared" si="11"/>
        <v>832733</v>
      </c>
      <c r="E30" s="14">
        <v>26748</v>
      </c>
      <c r="F30" s="14">
        <v>230078</v>
      </c>
      <c r="G30" s="14">
        <v>348853</v>
      </c>
      <c r="H30" s="14">
        <v>227054</v>
      </c>
      <c r="I30" s="14">
        <v>581785</v>
      </c>
    </row>
    <row r="31" spans="1:20">
      <c r="A31" s="35">
        <v>1999</v>
      </c>
      <c r="B31" s="14">
        <v>1612133</v>
      </c>
      <c r="C31" s="14">
        <f t="shared" si="10"/>
        <v>236908</v>
      </c>
      <c r="D31" s="14">
        <f t="shared" si="11"/>
        <v>881476</v>
      </c>
      <c r="E31" s="14">
        <v>25727</v>
      </c>
      <c r="F31" s="14">
        <v>180274</v>
      </c>
      <c r="G31" s="14">
        <v>443209</v>
      </c>
      <c r="H31" s="14">
        <v>232266</v>
      </c>
      <c r="I31" s="14">
        <v>493749</v>
      </c>
    </row>
    <row r="32" spans="1:20">
      <c r="A32" s="35">
        <v>2000</v>
      </c>
      <c r="B32" s="14">
        <v>1496871</v>
      </c>
      <c r="C32" s="14">
        <f t="shared" si="10"/>
        <v>275895</v>
      </c>
      <c r="D32" s="14">
        <f t="shared" si="11"/>
        <v>836804</v>
      </c>
      <c r="E32" s="14">
        <v>18510</v>
      </c>
      <c r="F32" s="14">
        <v>198212</v>
      </c>
      <c r="G32" s="14">
        <v>366105</v>
      </c>
      <c r="H32" s="14">
        <v>253977</v>
      </c>
      <c r="I32" s="14">
        <v>384172</v>
      </c>
    </row>
    <row r="33" spans="1:9">
      <c r="A33" s="35">
        <v>2001</v>
      </c>
      <c r="B33" s="14">
        <v>1371064</v>
      </c>
      <c r="C33" s="14">
        <f t="shared" si="10"/>
        <v>85641</v>
      </c>
      <c r="D33" s="14">
        <f t="shared" si="11"/>
        <v>857059</v>
      </c>
      <c r="E33" s="14">
        <v>0</v>
      </c>
      <c r="F33" s="14">
        <v>212327</v>
      </c>
      <c r="G33" s="14">
        <v>437461</v>
      </c>
      <c r="H33" s="14">
        <v>207271</v>
      </c>
      <c r="I33" s="14">
        <v>428364</v>
      </c>
    </row>
    <row r="34" spans="1:9">
      <c r="A34" s="35">
        <v>2002</v>
      </c>
      <c r="B34" s="14">
        <v>1344604</v>
      </c>
      <c r="C34" s="14">
        <f t="shared" si="10"/>
        <v>61632</v>
      </c>
      <c r="D34" s="14">
        <f t="shared" si="11"/>
        <v>825093</v>
      </c>
      <c r="E34" s="14">
        <v>0</v>
      </c>
      <c r="F34" s="14">
        <v>173607</v>
      </c>
      <c r="G34" s="14">
        <v>461616</v>
      </c>
      <c r="H34" s="14">
        <v>189870</v>
      </c>
      <c r="I34" s="14">
        <v>457879</v>
      </c>
    </row>
    <row r="35" spans="1:9">
      <c r="A35" s="35">
        <v>2003</v>
      </c>
      <c r="B35" s="14">
        <v>1378035</v>
      </c>
      <c r="C35" s="14">
        <f t="shared" si="10"/>
        <v>61556</v>
      </c>
      <c r="D35" s="14">
        <f t="shared" si="11"/>
        <v>840136</v>
      </c>
      <c r="E35" s="14">
        <v>0</v>
      </c>
      <c r="F35" s="14">
        <v>167898</v>
      </c>
      <c r="G35" s="14">
        <v>489458</v>
      </c>
      <c r="H35" s="14">
        <v>182780</v>
      </c>
      <c r="I35" s="14">
        <v>476343</v>
      </c>
    </row>
    <row r="36" spans="1:9">
      <c r="A36" s="35">
        <v>2004</v>
      </c>
      <c r="B36" s="14">
        <v>1397424</v>
      </c>
      <c r="C36" s="14">
        <f t="shared" si="10"/>
        <v>57959</v>
      </c>
      <c r="D36" s="14">
        <f t="shared" si="11"/>
        <v>880216</v>
      </c>
      <c r="E36" s="14">
        <v>0</v>
      </c>
      <c r="F36" s="14">
        <v>163918</v>
      </c>
      <c r="G36" s="14">
        <v>521385</v>
      </c>
      <c r="H36" s="14">
        <v>194913</v>
      </c>
      <c r="I36" s="14">
        <v>459249</v>
      </c>
    </row>
    <row r="37" spans="1:9">
      <c r="A37" s="35">
        <v>2005</v>
      </c>
      <c r="B37" s="14">
        <v>1456695</v>
      </c>
      <c r="C37" s="14">
        <f t="shared" si="10"/>
        <v>60835</v>
      </c>
      <c r="D37" s="14">
        <f t="shared" si="11"/>
        <v>988325</v>
      </c>
      <c r="E37" s="14">
        <v>0</v>
      </c>
      <c r="F37" s="14">
        <v>227855</v>
      </c>
      <c r="G37" s="14">
        <v>558605</v>
      </c>
      <c r="H37" s="14">
        <v>201865</v>
      </c>
      <c r="I37" s="14">
        <v>407535</v>
      </c>
    </row>
    <row r="38" spans="1:9">
      <c r="A38" s="35">
        <v>2006</v>
      </c>
      <c r="B38" s="14">
        <v>1403256</v>
      </c>
      <c r="C38" s="14">
        <f t="shared" si="10"/>
        <v>70395</v>
      </c>
      <c r="D38" s="14">
        <f t="shared" si="11"/>
        <v>1042202</v>
      </c>
      <c r="E38" s="14">
        <v>0</v>
      </c>
      <c r="F38" s="14">
        <v>247720</v>
      </c>
      <c r="G38" s="14">
        <v>581435</v>
      </c>
      <c r="H38" s="14">
        <v>213047</v>
      </c>
      <c r="I38" s="14">
        <v>290659</v>
      </c>
    </row>
    <row r="39" spans="1:9">
      <c r="A39" s="35">
        <v>2007</v>
      </c>
      <c r="B39" s="14">
        <v>1311424</v>
      </c>
      <c r="C39" s="14">
        <f t="shared" si="10"/>
        <v>54508</v>
      </c>
      <c r="D39" s="14">
        <f t="shared" si="11"/>
        <v>944856</v>
      </c>
      <c r="E39" s="14">
        <v>0</v>
      </c>
      <c r="F39" s="14">
        <v>237285</v>
      </c>
      <c r="G39" s="14">
        <v>486286</v>
      </c>
      <c r="H39" s="14">
        <v>221285</v>
      </c>
      <c r="I39" s="14">
        <v>312060</v>
      </c>
    </row>
    <row r="40" spans="1:9">
      <c r="A40" s="35">
        <v>2008</v>
      </c>
      <c r="B40" s="14">
        <v>1271587</v>
      </c>
      <c r="C40" s="14">
        <f t="shared" si="10"/>
        <v>28611</v>
      </c>
      <c r="D40" s="14">
        <f t="shared" si="11"/>
        <v>899701</v>
      </c>
      <c r="E40" s="14">
        <v>0</v>
      </c>
      <c r="F40" s="14">
        <v>212341</v>
      </c>
      <c r="G40" s="14">
        <v>459179</v>
      </c>
      <c r="H40" s="14">
        <v>228181</v>
      </c>
      <c r="I40" s="14">
        <v>343275</v>
      </c>
    </row>
    <row r="41" spans="1:9">
      <c r="A41" s="35">
        <v>2009</v>
      </c>
      <c r="B41" s="14">
        <v>1361239</v>
      </c>
      <c r="C41" s="14">
        <f t="shared" si="10"/>
        <v>39425</v>
      </c>
      <c r="D41" s="14">
        <f t="shared" si="11"/>
        <v>984620</v>
      </c>
      <c r="E41" s="14">
        <v>0</v>
      </c>
      <c r="F41" s="14">
        <v>330401</v>
      </c>
      <c r="G41" s="14">
        <v>397107</v>
      </c>
      <c r="H41" s="14">
        <v>257112</v>
      </c>
      <c r="I41" s="14">
        <v>337194</v>
      </c>
    </row>
    <row r="42" spans="1:9">
      <c r="A42" s="35">
        <v>2010</v>
      </c>
      <c r="B42" s="14">
        <v>1367347</v>
      </c>
      <c r="C42" s="14">
        <f t="shared" si="10"/>
        <v>51060</v>
      </c>
      <c r="D42" s="14">
        <f t="shared" si="11"/>
        <v>956924</v>
      </c>
      <c r="E42" s="14">
        <v>0</v>
      </c>
      <c r="F42" s="14">
        <v>305944</v>
      </c>
      <c r="G42" s="14">
        <v>394148</v>
      </c>
      <c r="H42" s="14">
        <v>256832</v>
      </c>
      <c r="I42" s="14">
        <v>359363</v>
      </c>
    </row>
    <row r="43" spans="1:9">
      <c r="A43" s="35">
        <v>2011</v>
      </c>
      <c r="B43" s="14">
        <v>1394430</v>
      </c>
      <c r="C43" s="14">
        <f t="shared" si="10"/>
        <v>49414</v>
      </c>
      <c r="D43" s="14">
        <f t="shared" si="11"/>
        <v>955607</v>
      </c>
      <c r="E43" s="14">
        <v>0</v>
      </c>
      <c r="F43" s="14">
        <v>322611</v>
      </c>
      <c r="G43" s="14">
        <v>387050</v>
      </c>
      <c r="H43" s="14">
        <v>245946</v>
      </c>
      <c r="I43" s="14">
        <v>389409</v>
      </c>
    </row>
    <row r="44" spans="1:9">
      <c r="A44" s="35">
        <v>2012</v>
      </c>
      <c r="B44" s="14">
        <v>1413360</v>
      </c>
      <c r="C44" s="14">
        <f t="shared" si="10"/>
        <v>57401</v>
      </c>
      <c r="D44" s="14">
        <f t="shared" ref="D44" si="12">IFERROR(SUM(E44:H44),"")</f>
        <v>936118</v>
      </c>
      <c r="E44" s="14">
        <v>0</v>
      </c>
      <c r="F44" s="14">
        <v>294206</v>
      </c>
      <c r="G44" s="14">
        <v>377212</v>
      </c>
      <c r="H44" s="14">
        <v>264700</v>
      </c>
      <c r="I44" s="14">
        <v>419841</v>
      </c>
    </row>
  </sheetData>
  <mergeCells count="17">
    <mergeCell ref="K1:K4"/>
    <mergeCell ref="L2:L4"/>
    <mergeCell ref="M2:M4"/>
    <mergeCell ref="N3:N4"/>
    <mergeCell ref="O3:O4"/>
    <mergeCell ref="L1:S1"/>
    <mergeCell ref="S2:S4"/>
    <mergeCell ref="R3:R4"/>
    <mergeCell ref="B19:B21"/>
    <mergeCell ref="D20:D21"/>
    <mergeCell ref="I20:I21"/>
    <mergeCell ref="B1:B3"/>
    <mergeCell ref="D1:I1"/>
    <mergeCell ref="D2:D3"/>
    <mergeCell ref="I2:I3"/>
    <mergeCell ref="C2:C3"/>
    <mergeCell ref="C20:C21"/>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S44"/>
  <sheetViews>
    <sheetView topLeftCell="A6" workbookViewId="0">
      <selection activeCell="B22" sqref="B22:I44"/>
    </sheetView>
  </sheetViews>
  <sheetFormatPr defaultRowHeight="12.75"/>
  <cols>
    <col min="1" max="1" width="35.140625"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9" width="18.140625" style="33" customWidth="1"/>
    <col min="10" max="10" width="9.140625" style="33"/>
    <col min="11" max="11" width="5.5703125" style="33" bestFit="1" customWidth="1"/>
    <col min="12" max="12" width="20.140625" style="33" bestFit="1" customWidth="1"/>
    <col min="13" max="13" width="9.140625" style="33"/>
    <col min="14" max="14" width="12.140625" style="33" bestFit="1" customWidth="1"/>
    <col min="15" max="15" width="16.85546875" style="33" bestFit="1" customWidth="1"/>
    <col min="16" max="16" width="14.5703125" style="33" bestFit="1" customWidth="1"/>
    <col min="17" max="17" width="25.140625" style="33" bestFit="1" customWidth="1"/>
    <col min="18" max="18" width="14.5703125" style="33" customWidth="1"/>
    <col min="19" max="19" width="16.28515625" style="33" bestFit="1" customWidth="1"/>
    <col min="20" max="16384" width="9.140625" style="33"/>
  </cols>
  <sheetData>
    <row r="1" spans="1:19">
      <c r="A1" s="34" t="s">
        <v>98</v>
      </c>
      <c r="B1" s="252" t="s">
        <v>1</v>
      </c>
      <c r="C1" s="90"/>
      <c r="D1" s="34"/>
      <c r="E1" s="253"/>
      <c r="F1" s="253"/>
      <c r="G1" s="253"/>
      <c r="H1" s="253"/>
      <c r="I1" s="253"/>
      <c r="K1" s="250" t="s">
        <v>1</v>
      </c>
      <c r="L1" s="249" t="s">
        <v>792</v>
      </c>
      <c r="M1" s="249"/>
      <c r="N1" s="249"/>
      <c r="O1" s="249"/>
      <c r="P1" s="249"/>
      <c r="Q1" s="249"/>
      <c r="R1" s="249"/>
      <c r="S1" s="249"/>
    </row>
    <row r="2" spans="1:19" ht="15" customHeight="1">
      <c r="B2" s="252"/>
      <c r="C2" s="252" t="s">
        <v>32</v>
      </c>
      <c r="D2" s="248" t="s">
        <v>2</v>
      </c>
      <c r="I2" s="248" t="s">
        <v>7</v>
      </c>
      <c r="K2" s="250"/>
      <c r="L2" s="251" t="s">
        <v>798</v>
      </c>
      <c r="M2" s="251" t="s">
        <v>799</v>
      </c>
      <c r="N2" s="110"/>
      <c r="O2" s="110"/>
      <c r="P2" s="110"/>
      <c r="Q2" s="110"/>
      <c r="R2" s="110"/>
      <c r="S2" s="251" t="s">
        <v>800</v>
      </c>
    </row>
    <row r="3" spans="1:19">
      <c r="B3" s="252"/>
      <c r="C3" s="252"/>
      <c r="D3" s="248"/>
      <c r="E3" s="58" t="s">
        <v>3</v>
      </c>
      <c r="F3" s="58" t="s">
        <v>4</v>
      </c>
      <c r="G3" s="58" t="s">
        <v>5</v>
      </c>
      <c r="H3" s="58" t="s">
        <v>6</v>
      </c>
      <c r="I3" s="248"/>
      <c r="K3" s="250"/>
      <c r="L3" s="251"/>
      <c r="M3" s="251"/>
      <c r="N3" s="235" t="s">
        <v>801</v>
      </c>
      <c r="O3" s="235" t="s">
        <v>802</v>
      </c>
      <c r="P3" s="91"/>
      <c r="Q3" s="91"/>
      <c r="R3" s="235" t="s">
        <v>803</v>
      </c>
      <c r="S3" s="251"/>
    </row>
    <row r="4" spans="1:19" ht="25.5">
      <c r="B4" s="90"/>
      <c r="C4" s="90"/>
      <c r="D4" s="91"/>
      <c r="E4" s="58"/>
      <c r="F4" s="58"/>
      <c r="G4" s="58"/>
      <c r="H4" s="58"/>
      <c r="I4" s="91"/>
      <c r="K4" s="250"/>
      <c r="L4" s="251"/>
      <c r="M4" s="251"/>
      <c r="N4" s="235"/>
      <c r="O4" s="235"/>
      <c r="P4" s="111" t="s">
        <v>804</v>
      </c>
      <c r="Q4" s="111" t="s">
        <v>805</v>
      </c>
      <c r="R4" s="235"/>
      <c r="S4" s="251"/>
    </row>
    <row r="5" spans="1:19">
      <c r="A5" s="35">
        <v>2000</v>
      </c>
      <c r="B5" s="14">
        <f>IFERROR(SUM(D5,C5,I5),"")</f>
        <v>10634.462516681278</v>
      </c>
      <c r="C5" s="14">
        <f>C32/'Exchange rates'!$B3</f>
        <v>29.50587139944605</v>
      </c>
      <c r="D5" s="14">
        <f t="shared" ref="D5:D17" si="0">IFERROR(SUM(E5:H5),"")</f>
        <v>950.76253364536535</v>
      </c>
      <c r="E5" s="14">
        <f>E32/'Exchange rates'!$B3</f>
        <v>0</v>
      </c>
      <c r="F5" s="14">
        <f>F32/'Exchange rates'!$B3</f>
        <v>551.18718167692839</v>
      </c>
      <c r="G5" s="14">
        <f>G32/'Exchange rates'!$B3</f>
        <v>363.92175695673581</v>
      </c>
      <c r="H5" s="14">
        <f>H32/'Exchange rates'!$B3</f>
        <v>35.653595011701199</v>
      </c>
      <c r="I5" s="14">
        <f>I32/'Exchange rates'!$B3</f>
        <v>9654.1941116364669</v>
      </c>
      <c r="K5" s="37">
        <f t="shared" ref="K5:N17" si="1">IFERROR(B5/$B5,"")</f>
        <v>1</v>
      </c>
      <c r="L5" s="37">
        <f t="shared" si="1"/>
        <v>2.7745522026301726E-3</v>
      </c>
      <c r="M5" s="37">
        <f t="shared" si="1"/>
        <v>8.9403910367260572E-2</v>
      </c>
      <c r="N5" s="37">
        <f t="shared" si="1"/>
        <v>0</v>
      </c>
      <c r="O5" s="38">
        <f t="shared" ref="O5:O17" si="2">SUM(P5:Q5)</f>
        <v>8.6051263728488314E-2</v>
      </c>
      <c r="P5" s="37">
        <f t="shared" ref="P5:P17" si="3">IFERROR(F5/$B5,"")</f>
        <v>5.1830281108455931E-2</v>
      </c>
      <c r="Q5" s="37">
        <f t="shared" ref="Q5:Q17" si="4">IFERROR(G5/$B5,"")</f>
        <v>3.4220982620032377E-2</v>
      </c>
      <c r="R5" s="37">
        <f t="shared" ref="R5:R17" si="5">IFERROR(H5/$B5,"")</f>
        <v>3.3526466387722715E-3</v>
      </c>
      <c r="S5" s="37">
        <f t="shared" ref="S5:S17" si="6">IFERROR(I5/$B5,"")</f>
        <v>0.90782153743010929</v>
      </c>
    </row>
    <row r="6" spans="1:19">
      <c r="A6" s="35">
        <v>2001</v>
      </c>
      <c r="B6" s="14">
        <f t="shared" ref="B6:B17" si="7">IFERROR(SUM(D6,C6,I6),"")</f>
        <v>10287.906785750951</v>
      </c>
      <c r="C6" s="14">
        <f>C33/'Exchange rates'!$B4</f>
        <v>28.154193614619743</v>
      </c>
      <c r="D6" s="14">
        <f t="shared" si="0"/>
        <v>1080.4999486705676</v>
      </c>
      <c r="E6" s="14">
        <f>E33/'Exchange rates'!$B4</f>
        <v>0</v>
      </c>
      <c r="F6" s="14">
        <f>F33/'Exchange rates'!$B4</f>
        <v>703.57252848783492</v>
      </c>
      <c r="G6" s="14">
        <f>G33/'Exchange rates'!$B4</f>
        <v>345.07237449953806</v>
      </c>
      <c r="H6" s="14">
        <f>H33/'Exchange rates'!$B4</f>
        <v>31.855045683194746</v>
      </c>
      <c r="I6" s="14">
        <f>I33/'Exchange rates'!$B4</f>
        <v>9179.252643465763</v>
      </c>
      <c r="K6" s="37">
        <f t="shared" si="1"/>
        <v>1</v>
      </c>
      <c r="L6" s="37">
        <f t="shared" si="1"/>
        <v>2.7366299288028267E-3</v>
      </c>
      <c r="M6" s="37">
        <f t="shared" si="1"/>
        <v>0.10502621876075816</v>
      </c>
      <c r="N6" s="37">
        <f t="shared" si="1"/>
        <v>0</v>
      </c>
      <c r="O6" s="38">
        <f t="shared" si="2"/>
        <v>0.10192986044933616</v>
      </c>
      <c r="P6" s="37">
        <f t="shared" si="3"/>
        <v>6.8388307081310579E-2</v>
      </c>
      <c r="Q6" s="37">
        <f t="shared" si="4"/>
        <v>3.3541553368025584E-2</v>
      </c>
      <c r="R6" s="37">
        <f t="shared" si="5"/>
        <v>3.0963583114219997E-3</v>
      </c>
      <c r="S6" s="37">
        <f t="shared" si="6"/>
        <v>0.89223715131043901</v>
      </c>
    </row>
    <row r="7" spans="1:19">
      <c r="A7" s="35">
        <v>2002</v>
      </c>
      <c r="B7" s="14">
        <f t="shared" si="7"/>
        <v>8941.0116971065036</v>
      </c>
      <c r="C7" s="14">
        <f>C34/'Exchange rates'!$B5</f>
        <v>26.133798481427604</v>
      </c>
      <c r="D7" s="14">
        <f t="shared" si="0"/>
        <v>1443.2587728298788</v>
      </c>
      <c r="E7" s="14">
        <f>E34/'Exchange rates'!$B5</f>
        <v>0</v>
      </c>
      <c r="F7" s="14">
        <f>F34/'Exchange rates'!$B5</f>
        <v>964.60599220192898</v>
      </c>
      <c r="G7" s="14">
        <f>G34/'Exchange rates'!$B5</f>
        <v>360.43505027703668</v>
      </c>
      <c r="H7" s="14">
        <f>H34/'Exchange rates'!$B5</f>
        <v>118.2177303509132</v>
      </c>
      <c r="I7" s="14">
        <f>I34/'Exchange rates'!$B5</f>
        <v>7471.6191257951978</v>
      </c>
      <c r="K7" s="37">
        <f t="shared" si="1"/>
        <v>1</v>
      </c>
      <c r="L7" s="37">
        <f t="shared" si="1"/>
        <v>2.9229129059170165E-3</v>
      </c>
      <c r="M7" s="37">
        <f t="shared" si="1"/>
        <v>0.16142007434091013</v>
      </c>
      <c r="N7" s="37">
        <f t="shared" si="1"/>
        <v>0</v>
      </c>
      <c r="O7" s="38">
        <f t="shared" si="2"/>
        <v>0.14819811083658199</v>
      </c>
      <c r="P7" s="37">
        <f t="shared" si="3"/>
        <v>0.10788555309843689</v>
      </c>
      <c r="Q7" s="37">
        <f t="shared" si="4"/>
        <v>4.0312557738145106E-2</v>
      </c>
      <c r="R7" s="37">
        <f t="shared" si="5"/>
        <v>1.322196350432814E-2</v>
      </c>
      <c r="S7" s="37">
        <f t="shared" si="6"/>
        <v>0.83565701275317295</v>
      </c>
    </row>
    <row r="8" spans="1:19">
      <c r="A8" s="35">
        <v>2003</v>
      </c>
      <c r="B8" s="14">
        <f t="shared" si="7"/>
        <v>8177.7475628527445</v>
      </c>
      <c r="C8" s="14">
        <f>C35/'Exchange rates'!$B6</f>
        <v>23.335043612108549</v>
      </c>
      <c r="D8" s="14">
        <f t="shared" si="0"/>
        <v>1507.0805541303232</v>
      </c>
      <c r="E8" s="14">
        <f>E35/'Exchange rates'!$B6</f>
        <v>0</v>
      </c>
      <c r="F8" s="14">
        <f>F35/'Exchange rates'!$B6</f>
        <v>907.88609543355562</v>
      </c>
      <c r="G8" s="14">
        <f>G35/'Exchange rates'!$B6</f>
        <v>551.79579271421244</v>
      </c>
      <c r="H8" s="14">
        <f>H35/'Exchange rates'!$B6</f>
        <v>47.398665982555151</v>
      </c>
      <c r="I8" s="14">
        <f>I35/'Exchange rates'!$B6</f>
        <v>6647.3319651103129</v>
      </c>
      <c r="K8" s="37">
        <f t="shared" si="1"/>
        <v>1</v>
      </c>
      <c r="L8" s="37">
        <f t="shared" si="1"/>
        <v>2.8534805498408289E-3</v>
      </c>
      <c r="M8" s="37">
        <f t="shared" si="1"/>
        <v>0.18429042258239992</v>
      </c>
      <c r="N8" s="37">
        <f t="shared" si="1"/>
        <v>0</v>
      </c>
      <c r="O8" s="38">
        <f t="shared" si="2"/>
        <v>0.17849436864233179</v>
      </c>
      <c r="P8" s="37">
        <f t="shared" si="3"/>
        <v>0.11101909033700308</v>
      </c>
      <c r="Q8" s="37">
        <f t="shared" si="4"/>
        <v>6.7475278305328706E-2</v>
      </c>
      <c r="R8" s="37">
        <f t="shared" si="5"/>
        <v>5.7960539400681247E-3</v>
      </c>
      <c r="S8" s="37">
        <f t="shared" si="6"/>
        <v>0.81285609686775928</v>
      </c>
    </row>
    <row r="9" spans="1:19">
      <c r="A9" s="35">
        <v>2004</v>
      </c>
      <c r="B9" s="14">
        <f t="shared" si="7"/>
        <v>7565.9704090513487</v>
      </c>
      <c r="C9" s="14">
        <f>C36/'Exchange rates'!$B7</f>
        <v>29.790610761276049</v>
      </c>
      <c r="D9" s="14">
        <f t="shared" si="0"/>
        <v>1545.0468438027951</v>
      </c>
      <c r="E9" s="14">
        <f>E36/'Exchange rates'!$B7</f>
        <v>0</v>
      </c>
      <c r="F9" s="14">
        <f>F36/'Exchange rates'!$B7</f>
        <v>762.55567501151893</v>
      </c>
      <c r="G9" s="14">
        <f>G36/'Exchange rates'!$B7</f>
        <v>740.08088875236774</v>
      </c>
      <c r="H9" s="14">
        <f>H36/'Exchange rates'!$B7</f>
        <v>42.410280038908517</v>
      </c>
      <c r="I9" s="14">
        <f>I36/'Exchange rates'!$B7</f>
        <v>5991.1329544872779</v>
      </c>
      <c r="K9" s="37">
        <f t="shared" si="1"/>
        <v>1</v>
      </c>
      <c r="L9" s="37">
        <f t="shared" si="1"/>
        <v>3.9374474324716949E-3</v>
      </c>
      <c r="M9" s="37">
        <f t="shared" si="1"/>
        <v>0.2042100035118323</v>
      </c>
      <c r="N9" s="37">
        <f t="shared" si="1"/>
        <v>0</v>
      </c>
      <c r="O9" s="38">
        <f t="shared" si="2"/>
        <v>0.19860460489856624</v>
      </c>
      <c r="P9" s="37">
        <f t="shared" si="3"/>
        <v>0.10078755715185664</v>
      </c>
      <c r="Q9" s="37">
        <f t="shared" si="4"/>
        <v>9.7817047746709601E-2</v>
      </c>
      <c r="R9" s="37">
        <f t="shared" si="5"/>
        <v>5.6053986132660657E-3</v>
      </c>
      <c r="S9" s="37">
        <f t="shared" si="6"/>
        <v>0.79185254905569602</v>
      </c>
    </row>
    <row r="10" spans="1:19">
      <c r="A10" s="35">
        <v>2005</v>
      </c>
      <c r="B10" s="14">
        <f t="shared" si="7"/>
        <v>6425.85642703753</v>
      </c>
      <c r="C10" s="14">
        <f>C37/'Exchange rates'!$B8</f>
        <v>35.612025769505898</v>
      </c>
      <c r="D10" s="14">
        <f t="shared" si="0"/>
        <v>1935.0240310870233</v>
      </c>
      <c r="E10" s="14">
        <f>E37/'Exchange rates'!$B8</f>
        <v>0</v>
      </c>
      <c r="F10" s="14">
        <f>F37/'Exchange rates'!$B8</f>
        <v>1026.5160036813581</v>
      </c>
      <c r="G10" s="14">
        <f>G37/'Exchange rates'!$B8</f>
        <v>874.14868595970961</v>
      </c>
      <c r="H10" s="14">
        <f>H37/'Exchange rates'!$B8</f>
        <v>34.359341445955621</v>
      </c>
      <c r="I10" s="14">
        <f>I37/'Exchange rates'!$B8</f>
        <v>4455.2203701810004</v>
      </c>
      <c r="K10" s="37">
        <f t="shared" si="1"/>
        <v>1</v>
      </c>
      <c r="L10" s="37">
        <f t="shared" si="1"/>
        <v>5.5419890210531633E-3</v>
      </c>
      <c r="M10" s="37">
        <f t="shared" si="1"/>
        <v>0.30113091586441104</v>
      </c>
      <c r="N10" s="37">
        <f t="shared" si="1"/>
        <v>0</v>
      </c>
      <c r="O10" s="38">
        <f t="shared" si="2"/>
        <v>0.29578387118078187</v>
      </c>
      <c r="P10" s="37">
        <f t="shared" si="3"/>
        <v>0.15974773407046164</v>
      </c>
      <c r="Q10" s="37">
        <f t="shared" si="4"/>
        <v>0.1360361371103202</v>
      </c>
      <c r="R10" s="37">
        <f t="shared" si="5"/>
        <v>5.347044683629211E-3</v>
      </c>
      <c r="S10" s="37">
        <f t="shared" si="6"/>
        <v>0.69332709511453572</v>
      </c>
    </row>
    <row r="11" spans="1:19">
      <c r="A11" s="35">
        <v>2006</v>
      </c>
      <c r="B11" s="14">
        <f t="shared" si="7"/>
        <v>5764.3215052663872</v>
      </c>
      <c r="C11" s="14">
        <f>C38/'Exchange rates'!$B9</f>
        <v>43.286634625217225</v>
      </c>
      <c r="D11" s="14">
        <f t="shared" si="0"/>
        <v>1974.7008896615193</v>
      </c>
      <c r="E11" s="14">
        <f>E38/'Exchange rates'!$B9</f>
        <v>0</v>
      </c>
      <c r="F11" s="14">
        <f>F38/'Exchange rates'!$B9</f>
        <v>1139.6206156048675</v>
      </c>
      <c r="G11" s="14">
        <f>G38/'Exchange rates'!$B9</f>
        <v>816.63258001840688</v>
      </c>
      <c r="H11" s="14">
        <f>H38/'Exchange rates'!$B9</f>
        <v>18.447694038245217</v>
      </c>
      <c r="I11" s="14">
        <f>I38/'Exchange rates'!$B9</f>
        <v>3746.3339809796503</v>
      </c>
      <c r="K11" s="37">
        <f t="shared" si="1"/>
        <v>1</v>
      </c>
      <c r="L11" s="37">
        <f t="shared" si="1"/>
        <v>7.5094067160670656E-3</v>
      </c>
      <c r="M11" s="37">
        <f t="shared" si="1"/>
        <v>0.342572996294082</v>
      </c>
      <c r="N11" s="37">
        <f t="shared" si="1"/>
        <v>0</v>
      </c>
      <c r="O11" s="38">
        <f t="shared" si="2"/>
        <v>0.33937267271369342</v>
      </c>
      <c r="P11" s="37">
        <f t="shared" si="3"/>
        <v>0.19770247279991057</v>
      </c>
      <c r="Q11" s="37">
        <f t="shared" si="4"/>
        <v>0.14167019991378288</v>
      </c>
      <c r="R11" s="37">
        <f t="shared" si="5"/>
        <v>3.2003235803886153E-3</v>
      </c>
      <c r="S11" s="37">
        <f t="shared" si="6"/>
        <v>0.64991759698985085</v>
      </c>
    </row>
    <row r="12" spans="1:19">
      <c r="A12" s="35">
        <v>2007</v>
      </c>
      <c r="B12" s="14">
        <f t="shared" si="7"/>
        <v>5382.9737191941913</v>
      </c>
      <c r="C12" s="14">
        <f>C39/'Exchange rates'!$B10</f>
        <v>86.051743532058126</v>
      </c>
      <c r="D12" s="14">
        <f t="shared" si="0"/>
        <v>2152.8888434400246</v>
      </c>
      <c r="E12" s="14">
        <f>E39/'Exchange rates'!$B10</f>
        <v>0</v>
      </c>
      <c r="F12" s="14">
        <f>F39/'Exchange rates'!$B10</f>
        <v>1593.8439513242663</v>
      </c>
      <c r="G12" s="14">
        <f>G39/'Exchange rates'!$B10</f>
        <v>491.92657735964826</v>
      </c>
      <c r="H12" s="14">
        <f>H39/'Exchange rates'!$B10</f>
        <v>67.118314756110038</v>
      </c>
      <c r="I12" s="14">
        <f>I39/'Exchange rates'!$B10</f>
        <v>3144.0331322221086</v>
      </c>
      <c r="K12" s="37">
        <f t="shared" si="1"/>
        <v>1</v>
      </c>
      <c r="L12" s="37">
        <f t="shared" si="1"/>
        <v>1.598591188086642E-2</v>
      </c>
      <c r="M12" s="37">
        <f t="shared" si="1"/>
        <v>0.3999441490422701</v>
      </c>
      <c r="N12" s="37">
        <f t="shared" si="1"/>
        <v>0</v>
      </c>
      <c r="O12" s="38">
        <f t="shared" si="2"/>
        <v>0.38747551771368216</v>
      </c>
      <c r="P12" s="37">
        <f t="shared" si="3"/>
        <v>0.29608986305117202</v>
      </c>
      <c r="Q12" s="37">
        <f t="shared" si="4"/>
        <v>9.1385654662510155E-2</v>
      </c>
      <c r="R12" s="37">
        <f t="shared" si="5"/>
        <v>1.2468631328587904E-2</v>
      </c>
      <c r="S12" s="37">
        <f t="shared" si="6"/>
        <v>0.58406993907686355</v>
      </c>
    </row>
    <row r="13" spans="1:19">
      <c r="A13" s="35">
        <v>2008</v>
      </c>
      <c r="B13" s="14">
        <f t="shared" si="7"/>
        <v>4969.2657735964804</v>
      </c>
      <c r="C13" s="14">
        <f>C40/'Exchange rates'!$B11</f>
        <v>121.73023826567037</v>
      </c>
      <c r="D13" s="14">
        <f t="shared" si="0"/>
        <v>2273.8112281419367</v>
      </c>
      <c r="E13" s="14">
        <f>E40/'Exchange rates'!$B11</f>
        <v>0</v>
      </c>
      <c r="F13" s="14">
        <f>F40/'Exchange rates'!$B11</f>
        <v>1579.3843951324266</v>
      </c>
      <c r="G13" s="14">
        <f>G40/'Exchange rates'!$B11</f>
        <v>601.87135698946724</v>
      </c>
      <c r="H13" s="14">
        <f>H40/'Exchange rates'!$B11</f>
        <v>92.55547602004296</v>
      </c>
      <c r="I13" s="14">
        <f>I40/'Exchange rates'!$B11</f>
        <v>2573.7243071888738</v>
      </c>
      <c r="K13" s="37">
        <f t="shared" si="1"/>
        <v>1</v>
      </c>
      <c r="L13" s="37">
        <f t="shared" si="1"/>
        <v>2.4496624614539129E-2</v>
      </c>
      <c r="M13" s="37">
        <f t="shared" si="1"/>
        <v>0.45757488766721316</v>
      </c>
      <c r="N13" s="37">
        <f t="shared" si="1"/>
        <v>0</v>
      </c>
      <c r="O13" s="38">
        <f t="shared" si="2"/>
        <v>0.43894930388141051</v>
      </c>
      <c r="P13" s="37">
        <f t="shared" si="3"/>
        <v>0.31783053414536033</v>
      </c>
      <c r="Q13" s="37">
        <f t="shared" si="4"/>
        <v>0.12111876973605015</v>
      </c>
      <c r="R13" s="37">
        <f t="shared" si="5"/>
        <v>1.8625583785802709E-2</v>
      </c>
      <c r="S13" s="37">
        <f t="shared" si="6"/>
        <v>0.51792848771824784</v>
      </c>
    </row>
    <row r="14" spans="1:19">
      <c r="A14" s="35">
        <v>2009</v>
      </c>
      <c r="B14" s="14">
        <f t="shared" si="7"/>
        <v>5288.0969424276509</v>
      </c>
      <c r="C14" s="14">
        <f>C41/'Exchange rates'!$B12</f>
        <v>179.41507311586034</v>
      </c>
      <c r="D14" s="14">
        <f t="shared" si="0"/>
        <v>2181.6801308927293</v>
      </c>
      <c r="E14" s="14">
        <f>E41/'Exchange rates'!$B12</f>
        <v>0</v>
      </c>
      <c r="F14" s="14">
        <f>F41/'Exchange rates'!$B12</f>
        <v>1623.7140811943962</v>
      </c>
      <c r="G14" s="14">
        <f>G41/'Exchange rates'!$B12</f>
        <v>452.42356069127726</v>
      </c>
      <c r="H14" s="14">
        <f>H41/'Exchange rates'!$B12</f>
        <v>105.54248900705593</v>
      </c>
      <c r="I14" s="14">
        <f>I41/'Exchange rates'!$B12</f>
        <v>2927.0017384190614</v>
      </c>
      <c r="K14" s="37">
        <f t="shared" si="1"/>
        <v>1</v>
      </c>
      <c r="L14" s="37">
        <f t="shared" si="1"/>
        <v>3.3928098344107656E-2</v>
      </c>
      <c r="M14" s="37">
        <f t="shared" si="1"/>
        <v>0.41256432222121237</v>
      </c>
      <c r="N14" s="37">
        <f t="shared" si="1"/>
        <v>0</v>
      </c>
      <c r="O14" s="38">
        <f t="shared" si="2"/>
        <v>0.39260582105224484</v>
      </c>
      <c r="P14" s="37">
        <f t="shared" si="3"/>
        <v>0.30705074034610724</v>
      </c>
      <c r="Q14" s="37">
        <f t="shared" si="4"/>
        <v>8.5555080706137626E-2</v>
      </c>
      <c r="R14" s="37">
        <f t="shared" si="5"/>
        <v>1.9958501168967538E-2</v>
      </c>
      <c r="S14" s="37">
        <f t="shared" si="6"/>
        <v>0.55350757943467999</v>
      </c>
    </row>
    <row r="15" spans="1:19">
      <c r="A15" s="35">
        <v>2010</v>
      </c>
      <c r="B15" s="14">
        <f t="shared" si="7"/>
        <v>6074.1895899376213</v>
      </c>
      <c r="C15" s="14">
        <f>C42/'Exchange rates'!$B13</f>
        <v>218.10001022599423</v>
      </c>
      <c r="D15" s="14">
        <f t="shared" si="0"/>
        <v>2961.7343286634627</v>
      </c>
      <c r="E15" s="14">
        <f>E42/'Exchange rates'!$B13</f>
        <v>0</v>
      </c>
      <c r="F15" s="14">
        <f>F42/'Exchange rates'!$B13</f>
        <v>1922.6198997852543</v>
      </c>
      <c r="G15" s="14">
        <f>G42/'Exchange rates'!$B13</f>
        <v>781.05123223233454</v>
      </c>
      <c r="H15" s="14">
        <f>H42/'Exchange rates'!$B13</f>
        <v>258.0631966458738</v>
      </c>
      <c r="I15" s="14">
        <f>I42/'Exchange rates'!$B13</f>
        <v>2894.3552510481645</v>
      </c>
      <c r="K15" s="37">
        <f t="shared" si="1"/>
        <v>1</v>
      </c>
      <c r="L15" s="37">
        <f t="shared" si="1"/>
        <v>3.5906026145001178E-2</v>
      </c>
      <c r="M15" s="37">
        <f t="shared" si="1"/>
        <v>0.48759332991018445</v>
      </c>
      <c r="N15" s="37">
        <f t="shared" si="1"/>
        <v>0</v>
      </c>
      <c r="O15" s="38">
        <f t="shared" si="2"/>
        <v>0.44510812380575598</v>
      </c>
      <c r="P15" s="37">
        <f t="shared" si="3"/>
        <v>0.31652286635409393</v>
      </c>
      <c r="Q15" s="37">
        <f t="shared" si="4"/>
        <v>0.12858525745166205</v>
      </c>
      <c r="R15" s="37">
        <f t="shared" si="5"/>
        <v>4.2485206104428484E-2</v>
      </c>
      <c r="S15" s="37">
        <f t="shared" si="6"/>
        <v>0.47650064394481439</v>
      </c>
    </row>
    <row r="16" spans="1:19">
      <c r="A16" s="35">
        <v>2011</v>
      </c>
      <c r="B16" s="14">
        <f t="shared" si="7"/>
        <v>6542.1464362409242</v>
      </c>
      <c r="C16" s="14">
        <f>C43/'Exchange rates'!$B14</f>
        <v>257.92514572042074</v>
      </c>
      <c r="D16" s="14">
        <f t="shared" si="0"/>
        <v>3487.0538909908992</v>
      </c>
      <c r="E16" s="14">
        <f>E43/'Exchange rates'!$B14</f>
        <v>0</v>
      </c>
      <c r="F16" s="14">
        <f>F43/'Exchange rates'!$B14</f>
        <v>2272.0728090806833</v>
      </c>
      <c r="G16" s="14">
        <f>G43/'Exchange rates'!$B14</f>
        <v>973.09029553124049</v>
      </c>
      <c r="H16" s="14">
        <f>H43/'Exchange rates'!$B14</f>
        <v>241.89078637897535</v>
      </c>
      <c r="I16" s="14">
        <f>I43/'Exchange rates'!$B14</f>
        <v>2797.1673995296042</v>
      </c>
      <c r="K16" s="37">
        <f t="shared" si="1"/>
        <v>1</v>
      </c>
      <c r="L16" s="37">
        <f t="shared" si="1"/>
        <v>3.9425156289932102E-2</v>
      </c>
      <c r="M16" s="37">
        <f t="shared" si="1"/>
        <v>0.53301373256856321</v>
      </c>
      <c r="N16" s="37">
        <f t="shared" si="1"/>
        <v>0</v>
      </c>
      <c r="O16" s="38">
        <f t="shared" si="2"/>
        <v>0.49603950878185693</v>
      </c>
      <c r="P16" s="37">
        <f t="shared" si="3"/>
        <v>0.3472977609449846</v>
      </c>
      <c r="Q16" s="37">
        <f t="shared" si="4"/>
        <v>0.14874174783687233</v>
      </c>
      <c r="R16" s="37">
        <f t="shared" si="5"/>
        <v>3.6974223786706346E-2</v>
      </c>
      <c r="S16" s="37">
        <f t="shared" si="6"/>
        <v>0.42756111114150464</v>
      </c>
    </row>
    <row r="17" spans="1:19">
      <c r="A17" s="35">
        <v>2012</v>
      </c>
      <c r="B17" s="14">
        <f t="shared" si="7"/>
        <v>7681.3068820942844</v>
      </c>
      <c r="C17" s="14">
        <f>C44/'Exchange rates'!$B15</f>
        <v>324.71111565599836</v>
      </c>
      <c r="D17" s="14">
        <f t="shared" si="0"/>
        <v>3884.9217711422439</v>
      </c>
      <c r="E17" s="14">
        <f>E44/'Exchange rates'!$B15</f>
        <v>0</v>
      </c>
      <c r="F17" s="14">
        <f>F44/'Exchange rates'!$B15</f>
        <v>2682.5544534205951</v>
      </c>
      <c r="G17" s="14">
        <f>G44/'Exchange rates'!$B15</f>
        <v>1011.6320687186828</v>
      </c>
      <c r="H17" s="14">
        <f>H44/'Exchange rates'!$B15</f>
        <v>190.73524900296556</v>
      </c>
      <c r="I17" s="14">
        <f>I44/'Exchange rates'!$B15</f>
        <v>3471.6739952960424</v>
      </c>
      <c r="K17" s="37">
        <f t="shared" si="1"/>
        <v>1</v>
      </c>
      <c r="L17" s="37">
        <f t="shared" si="1"/>
        <v>4.2272899734409113E-2</v>
      </c>
      <c r="M17" s="37">
        <f t="shared" si="1"/>
        <v>0.5057631247878267</v>
      </c>
      <c r="N17" s="37">
        <f t="shared" si="1"/>
        <v>0</v>
      </c>
      <c r="O17" s="38">
        <f t="shared" si="2"/>
        <v>0.48093203133840545</v>
      </c>
      <c r="P17" s="37">
        <f t="shared" si="3"/>
        <v>0.34923151679746517</v>
      </c>
      <c r="Q17" s="37">
        <f t="shared" si="4"/>
        <v>0.13170051454094026</v>
      </c>
      <c r="R17" s="37">
        <f t="shared" si="5"/>
        <v>2.4831093449421224E-2</v>
      </c>
      <c r="S17" s="37">
        <f t="shared" si="6"/>
        <v>0.45196397547776418</v>
      </c>
    </row>
    <row r="18" spans="1:19">
      <c r="C18" s="36" t="str">
        <f>IFERROR(B19-SUM(D18,I18),"")</f>
        <v/>
      </c>
    </row>
    <row r="19" spans="1:19">
      <c r="B19" s="252" t="s">
        <v>1</v>
      </c>
      <c r="C19" s="36">
        <f>IFERROR(B20-SUM(D19,I19),"")</f>
        <v>0</v>
      </c>
    </row>
    <row r="20" spans="1:19" ht="15" customHeight="1">
      <c r="B20" s="252"/>
      <c r="C20" s="252" t="s">
        <v>32</v>
      </c>
      <c r="D20" s="248" t="s">
        <v>2</v>
      </c>
      <c r="I20" s="248" t="s">
        <v>7</v>
      </c>
    </row>
    <row r="21" spans="1:19">
      <c r="B21" s="252"/>
      <c r="C21" s="252"/>
      <c r="D21" s="248"/>
      <c r="E21" s="58" t="s">
        <v>3</v>
      </c>
      <c r="F21" s="58" t="s">
        <v>4</v>
      </c>
      <c r="G21" s="58" t="s">
        <v>5</v>
      </c>
      <c r="H21" s="58" t="s">
        <v>6</v>
      </c>
      <c r="I21" s="248"/>
    </row>
    <row r="22" spans="1:19">
      <c r="A22" s="33">
        <v>1990</v>
      </c>
      <c r="B22" s="14"/>
      <c r="C22" s="14"/>
      <c r="D22" s="14"/>
      <c r="E22" s="14"/>
      <c r="F22" s="14"/>
      <c r="G22" s="14"/>
      <c r="H22" s="14"/>
      <c r="I22" s="14"/>
    </row>
    <row r="23" spans="1:19">
      <c r="A23" s="33">
        <v>1991</v>
      </c>
      <c r="B23" s="14"/>
      <c r="C23" s="14"/>
      <c r="D23" s="14"/>
      <c r="E23" s="14"/>
      <c r="F23" s="14"/>
      <c r="G23" s="14"/>
      <c r="H23" s="14"/>
      <c r="I23" s="14"/>
    </row>
    <row r="24" spans="1:19">
      <c r="A24" s="33">
        <v>1992</v>
      </c>
      <c r="B24" s="14"/>
      <c r="C24" s="14"/>
      <c r="D24" s="14"/>
      <c r="E24" s="14"/>
      <c r="F24" s="14"/>
      <c r="G24" s="14"/>
      <c r="H24" s="14"/>
      <c r="I24" s="14"/>
    </row>
    <row r="25" spans="1:19">
      <c r="A25" s="33">
        <v>1993</v>
      </c>
      <c r="B25" s="14"/>
      <c r="C25" s="14"/>
      <c r="D25" s="14"/>
      <c r="E25" s="14"/>
      <c r="F25" s="14"/>
      <c r="G25" s="14"/>
      <c r="H25" s="14"/>
      <c r="I25" s="14"/>
    </row>
    <row r="26" spans="1:19">
      <c r="A26" s="33">
        <v>1994</v>
      </c>
      <c r="B26" s="14"/>
      <c r="C26" s="14"/>
      <c r="D26" s="14"/>
      <c r="E26" s="14"/>
      <c r="F26" s="14"/>
      <c r="G26" s="14"/>
      <c r="H26" s="14"/>
      <c r="I26" s="14"/>
    </row>
    <row r="27" spans="1:19">
      <c r="A27" s="33">
        <v>1995</v>
      </c>
      <c r="B27" s="14"/>
      <c r="C27" s="14"/>
      <c r="D27" s="14"/>
      <c r="E27" s="14"/>
      <c r="F27" s="14"/>
      <c r="G27" s="14"/>
      <c r="H27" s="14"/>
      <c r="I27" s="14"/>
    </row>
    <row r="28" spans="1:19">
      <c r="A28" s="33">
        <v>1996</v>
      </c>
      <c r="B28" s="14"/>
      <c r="C28" s="14"/>
      <c r="D28" s="14"/>
      <c r="E28" s="14"/>
      <c r="F28" s="14"/>
      <c r="G28" s="14"/>
      <c r="H28" s="14"/>
      <c r="I28" s="14"/>
    </row>
    <row r="29" spans="1:19">
      <c r="A29" s="33">
        <v>1997</v>
      </c>
      <c r="B29" s="14"/>
      <c r="C29" s="14"/>
      <c r="D29" s="14"/>
      <c r="E29" s="14"/>
      <c r="F29" s="14"/>
      <c r="G29" s="14"/>
      <c r="H29" s="14"/>
      <c r="I29" s="14"/>
    </row>
    <row r="30" spans="1:19">
      <c r="A30" s="33">
        <v>1998</v>
      </c>
      <c r="B30" s="14"/>
      <c r="C30" s="14"/>
      <c r="D30" s="14"/>
      <c r="E30" s="14"/>
      <c r="F30" s="14"/>
      <c r="G30" s="14"/>
      <c r="H30" s="14"/>
      <c r="I30" s="14"/>
    </row>
    <row r="31" spans="1:19">
      <c r="A31" s="33">
        <v>1999</v>
      </c>
      <c r="B31" s="14"/>
      <c r="C31" s="14"/>
      <c r="D31" s="14"/>
      <c r="E31" s="14"/>
      <c r="F31" s="14"/>
      <c r="G31" s="14"/>
      <c r="H31" s="14"/>
      <c r="I31" s="14"/>
    </row>
    <row r="32" spans="1:19">
      <c r="A32" s="35">
        <v>2000</v>
      </c>
      <c r="B32" s="14">
        <v>19927.54</v>
      </c>
      <c r="C32" s="14">
        <f t="shared" ref="C32:C44" si="8">IFERROR(B32-SUM(D32,I32),"")</f>
        <v>55.290000000000873</v>
      </c>
      <c r="D32" s="14">
        <f t="shared" ref="D32:D43" si="9">IFERROR(SUM(E32:H32),"")</f>
        <v>1781.6</v>
      </c>
      <c r="E32" s="14">
        <v>0</v>
      </c>
      <c r="F32" s="14">
        <v>1032.8499999999999</v>
      </c>
      <c r="G32" s="14">
        <v>681.94</v>
      </c>
      <c r="H32" s="14">
        <v>66.81</v>
      </c>
      <c r="I32" s="14">
        <v>18090.650000000001</v>
      </c>
    </row>
    <row r="33" spans="1:9">
      <c r="A33" s="35">
        <v>2001</v>
      </c>
      <c r="B33" s="14">
        <v>20042.900000000001</v>
      </c>
      <c r="C33" s="14">
        <f t="shared" si="8"/>
        <v>54.850000000002183</v>
      </c>
      <c r="D33" s="14">
        <f t="shared" si="9"/>
        <v>2105.0300000000002</v>
      </c>
      <c r="E33" s="14">
        <v>0</v>
      </c>
      <c r="F33" s="14">
        <v>1370.7</v>
      </c>
      <c r="G33" s="14">
        <v>672.27</v>
      </c>
      <c r="H33" s="14">
        <v>62.06</v>
      </c>
      <c r="I33" s="14">
        <v>17883.02</v>
      </c>
    </row>
    <row r="34" spans="1:9">
      <c r="A34" s="35">
        <v>2002</v>
      </c>
      <c r="B34" s="14">
        <v>17427.82</v>
      </c>
      <c r="C34" s="14">
        <f t="shared" si="8"/>
        <v>50.93999999999869</v>
      </c>
      <c r="D34" s="14">
        <f t="shared" si="9"/>
        <v>2813.2</v>
      </c>
      <c r="E34" s="14">
        <v>0</v>
      </c>
      <c r="F34" s="14">
        <v>1880.21</v>
      </c>
      <c r="G34" s="14">
        <v>702.56</v>
      </c>
      <c r="H34" s="14">
        <v>230.43</v>
      </c>
      <c r="I34" s="14">
        <v>14563.68</v>
      </c>
    </row>
    <row r="35" spans="1:9">
      <c r="A35" s="35">
        <v>2003</v>
      </c>
      <c r="B35" s="14">
        <v>15938.43</v>
      </c>
      <c r="C35" s="14">
        <f t="shared" si="8"/>
        <v>45.479999999999563</v>
      </c>
      <c r="D35" s="14">
        <f t="shared" si="9"/>
        <v>2937.3</v>
      </c>
      <c r="E35" s="14">
        <v>0</v>
      </c>
      <c r="F35" s="14">
        <v>1769.47</v>
      </c>
      <c r="G35" s="14">
        <v>1075.45</v>
      </c>
      <c r="H35" s="14">
        <v>92.38</v>
      </c>
      <c r="I35" s="14">
        <v>12955.65</v>
      </c>
    </row>
    <row r="36" spans="1:9">
      <c r="A36" s="35">
        <v>2004</v>
      </c>
      <c r="B36" s="14">
        <v>14778.61</v>
      </c>
      <c r="C36" s="14">
        <f t="shared" si="8"/>
        <v>58.190000000000509</v>
      </c>
      <c r="D36" s="14">
        <f t="shared" si="9"/>
        <v>3017.94</v>
      </c>
      <c r="E36" s="14">
        <v>0</v>
      </c>
      <c r="F36" s="14">
        <v>1489.5</v>
      </c>
      <c r="G36" s="14">
        <v>1445.6</v>
      </c>
      <c r="H36" s="14">
        <v>82.84</v>
      </c>
      <c r="I36" s="14">
        <v>11702.48</v>
      </c>
    </row>
    <row r="37" spans="1:9">
      <c r="A37" s="35">
        <v>2005</v>
      </c>
      <c r="B37" s="14">
        <v>12567.69</v>
      </c>
      <c r="C37" s="14">
        <f t="shared" si="8"/>
        <v>69.649999999999636</v>
      </c>
      <c r="D37" s="14">
        <f t="shared" si="9"/>
        <v>3784.52</v>
      </c>
      <c r="E37" s="14">
        <v>0</v>
      </c>
      <c r="F37" s="14">
        <v>2007.66</v>
      </c>
      <c r="G37" s="14">
        <v>1709.66</v>
      </c>
      <c r="H37" s="14">
        <v>67.2</v>
      </c>
      <c r="I37" s="14">
        <v>8713.52</v>
      </c>
    </row>
    <row r="38" spans="1:9">
      <c r="A38" s="35">
        <v>2006</v>
      </c>
      <c r="B38" s="14">
        <v>11273.86</v>
      </c>
      <c r="C38" s="14">
        <f t="shared" si="8"/>
        <v>84.659999999999854</v>
      </c>
      <c r="D38" s="14">
        <f t="shared" si="9"/>
        <v>3862.12</v>
      </c>
      <c r="E38" s="14">
        <v>0</v>
      </c>
      <c r="F38" s="14">
        <v>2228.87</v>
      </c>
      <c r="G38" s="14">
        <v>1597.17</v>
      </c>
      <c r="H38" s="14">
        <v>36.08</v>
      </c>
      <c r="I38" s="14">
        <v>7327.08</v>
      </c>
    </row>
    <row r="39" spans="1:9">
      <c r="A39" s="35">
        <v>2007</v>
      </c>
      <c r="B39" s="14">
        <v>10528.02</v>
      </c>
      <c r="C39" s="14">
        <f t="shared" si="8"/>
        <v>168.29999999999927</v>
      </c>
      <c r="D39" s="14">
        <f t="shared" si="9"/>
        <v>4210.62</v>
      </c>
      <c r="E39" s="14">
        <v>0</v>
      </c>
      <c r="F39" s="14">
        <v>3117.24</v>
      </c>
      <c r="G39" s="14">
        <v>962.11</v>
      </c>
      <c r="H39" s="14">
        <v>131.27000000000001</v>
      </c>
      <c r="I39" s="14">
        <v>6149.1</v>
      </c>
    </row>
    <row r="40" spans="1:9">
      <c r="A40" s="35">
        <v>2008</v>
      </c>
      <c r="B40" s="14">
        <v>9718.89</v>
      </c>
      <c r="C40" s="14">
        <f t="shared" si="8"/>
        <v>238.07999999999811</v>
      </c>
      <c r="D40" s="14">
        <f t="shared" si="9"/>
        <v>4447.1200000000008</v>
      </c>
      <c r="E40" s="14">
        <v>0</v>
      </c>
      <c r="F40" s="14">
        <v>3088.96</v>
      </c>
      <c r="G40" s="14">
        <v>1177.1400000000001</v>
      </c>
      <c r="H40" s="14">
        <v>181.02</v>
      </c>
      <c r="I40" s="14">
        <v>5033.6899999999996</v>
      </c>
    </row>
    <row r="41" spans="1:9">
      <c r="A41" s="35">
        <v>2009</v>
      </c>
      <c r="B41" s="14">
        <v>10342.459999999999</v>
      </c>
      <c r="C41" s="14">
        <f t="shared" si="8"/>
        <v>350.89999999999964</v>
      </c>
      <c r="D41" s="14">
        <f t="shared" si="9"/>
        <v>4266.9299999999994</v>
      </c>
      <c r="E41" s="14">
        <v>0</v>
      </c>
      <c r="F41" s="14">
        <v>3175.66</v>
      </c>
      <c r="G41" s="14">
        <v>884.85</v>
      </c>
      <c r="H41" s="14">
        <v>206.42</v>
      </c>
      <c r="I41" s="14">
        <v>5724.63</v>
      </c>
    </row>
    <row r="42" spans="1:9">
      <c r="A42" s="35">
        <v>2010</v>
      </c>
      <c r="B42" s="14">
        <v>11879.9</v>
      </c>
      <c r="C42" s="14">
        <f t="shared" si="8"/>
        <v>426.55999999999949</v>
      </c>
      <c r="D42" s="14">
        <f t="shared" si="9"/>
        <v>5792.56</v>
      </c>
      <c r="E42" s="14">
        <v>0</v>
      </c>
      <c r="F42" s="14">
        <v>3760.26</v>
      </c>
      <c r="G42" s="14">
        <v>1527.58</v>
      </c>
      <c r="H42" s="14">
        <v>504.72</v>
      </c>
      <c r="I42" s="14">
        <v>5660.78</v>
      </c>
    </row>
    <row r="43" spans="1:9">
      <c r="A43" s="35">
        <v>2011</v>
      </c>
      <c r="B43" s="14">
        <v>12795.13</v>
      </c>
      <c r="C43" s="14">
        <f t="shared" si="8"/>
        <v>504.44999999999891</v>
      </c>
      <c r="D43" s="14">
        <f t="shared" si="9"/>
        <v>6819.9800000000005</v>
      </c>
      <c r="E43" s="14">
        <v>0</v>
      </c>
      <c r="F43" s="14">
        <v>4443.72</v>
      </c>
      <c r="G43" s="14">
        <v>1903.17</v>
      </c>
      <c r="H43" s="14">
        <v>473.09</v>
      </c>
      <c r="I43" s="14">
        <v>5470.7</v>
      </c>
    </row>
    <row r="44" spans="1:9">
      <c r="A44" s="35">
        <v>2012</v>
      </c>
      <c r="B44" s="14">
        <v>15023.1</v>
      </c>
      <c r="C44" s="14">
        <f t="shared" si="8"/>
        <v>635.07000000000153</v>
      </c>
      <c r="D44" s="14">
        <f t="shared" ref="D44" si="10">IFERROR(SUM(E44:H44),"")</f>
        <v>7598.13</v>
      </c>
      <c r="E44" s="14">
        <v>0</v>
      </c>
      <c r="F44" s="14">
        <v>5246.54</v>
      </c>
      <c r="G44" s="14">
        <v>1978.55</v>
      </c>
      <c r="H44" s="14">
        <v>373.04</v>
      </c>
      <c r="I44" s="14">
        <v>6789.9</v>
      </c>
    </row>
  </sheetData>
  <mergeCells count="17">
    <mergeCell ref="B1:B3"/>
    <mergeCell ref="C2:C3"/>
    <mergeCell ref="B19:B21"/>
    <mergeCell ref="C20:C21"/>
    <mergeCell ref="D2:D3"/>
    <mergeCell ref="D20:D21"/>
    <mergeCell ref="I20:I21"/>
    <mergeCell ref="E1:I1"/>
    <mergeCell ref="I2:I3"/>
    <mergeCell ref="L1:S1"/>
    <mergeCell ref="K1:K4"/>
    <mergeCell ref="L2:L4"/>
    <mergeCell ref="M2:M4"/>
    <mergeCell ref="S2:S4"/>
    <mergeCell ref="N3:N4"/>
    <mergeCell ref="O3:O4"/>
    <mergeCell ref="R3:R4"/>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55"/>
  <sheetViews>
    <sheetView workbookViewId="0">
      <selection activeCell="B35" sqref="B35:I55"/>
    </sheetView>
  </sheetViews>
  <sheetFormatPr defaultRowHeight="12.75"/>
  <cols>
    <col min="1" max="1" width="35.140625"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9" width="18.140625" style="33" customWidth="1"/>
    <col min="10" max="11" width="9.140625" style="33"/>
    <col min="12" max="12" width="20.140625" style="33" bestFit="1" customWidth="1"/>
    <col min="13" max="13" width="9.140625" style="33"/>
    <col min="14" max="14" width="12.140625" style="33" bestFit="1" customWidth="1"/>
    <col min="15" max="15" width="16.85546875" style="33" bestFit="1" customWidth="1"/>
    <col min="16" max="16" width="14.5703125" style="33" bestFit="1" customWidth="1"/>
    <col min="17" max="16384" width="9.140625" style="33"/>
  </cols>
  <sheetData>
    <row r="1" spans="1:20" ht="18.75" customHeight="1">
      <c r="A1" s="34" t="s">
        <v>97</v>
      </c>
      <c r="B1" s="252" t="s">
        <v>1</v>
      </c>
      <c r="C1" s="90"/>
      <c r="D1" s="253" t="s">
        <v>8</v>
      </c>
      <c r="E1" s="253"/>
      <c r="F1" s="253"/>
      <c r="G1" s="253"/>
      <c r="H1" s="253"/>
      <c r="I1" s="253"/>
      <c r="K1" s="250" t="s">
        <v>1</v>
      </c>
      <c r="L1" s="249" t="s">
        <v>793</v>
      </c>
      <c r="M1" s="249"/>
      <c r="N1" s="249"/>
      <c r="O1" s="249"/>
      <c r="P1" s="249"/>
      <c r="Q1" s="249"/>
      <c r="R1" s="249"/>
      <c r="S1" s="249"/>
    </row>
    <row r="2" spans="1:20" ht="15" customHeight="1">
      <c r="B2" s="252"/>
      <c r="C2" s="252" t="s">
        <v>32</v>
      </c>
      <c r="D2" s="248" t="s">
        <v>2</v>
      </c>
      <c r="I2" s="248" t="s">
        <v>7</v>
      </c>
      <c r="K2" s="250"/>
      <c r="L2" s="251" t="s">
        <v>798</v>
      </c>
      <c r="M2" s="251" t="s">
        <v>799</v>
      </c>
      <c r="N2" s="110"/>
      <c r="O2" s="110"/>
      <c r="P2" s="110"/>
      <c r="Q2" s="110"/>
      <c r="R2" s="110"/>
      <c r="S2" s="251" t="s">
        <v>800</v>
      </c>
    </row>
    <row r="3" spans="1:20" ht="15" customHeight="1">
      <c r="B3" s="252"/>
      <c r="C3" s="252"/>
      <c r="D3" s="248"/>
      <c r="E3" s="58" t="s">
        <v>3</v>
      </c>
      <c r="F3" s="58" t="s">
        <v>4</v>
      </c>
      <c r="G3" s="58" t="s">
        <v>5</v>
      </c>
      <c r="H3" s="58" t="s">
        <v>6</v>
      </c>
      <c r="I3" s="248"/>
      <c r="K3" s="250"/>
      <c r="L3" s="251"/>
      <c r="M3" s="251"/>
      <c r="N3" s="235" t="s">
        <v>801</v>
      </c>
      <c r="O3" s="235" t="s">
        <v>802</v>
      </c>
      <c r="P3" s="91"/>
      <c r="Q3" s="91"/>
      <c r="R3" s="235" t="s">
        <v>803</v>
      </c>
      <c r="S3" s="251"/>
    </row>
    <row r="4" spans="1:20" ht="51">
      <c r="B4" s="90"/>
      <c r="C4" s="90"/>
      <c r="D4" s="91"/>
      <c r="E4" s="58"/>
      <c r="F4" s="58"/>
      <c r="G4" s="58"/>
      <c r="H4" s="58"/>
      <c r="I4" s="91"/>
      <c r="K4" s="250"/>
      <c r="L4" s="251"/>
      <c r="M4" s="251"/>
      <c r="N4" s="235"/>
      <c r="O4" s="235"/>
      <c r="P4" s="111" t="s">
        <v>804</v>
      </c>
      <c r="Q4" s="111" t="s">
        <v>805</v>
      </c>
      <c r="R4" s="235"/>
      <c r="S4" s="251"/>
    </row>
    <row r="5" spans="1:20">
      <c r="A5" s="35">
        <v>1990</v>
      </c>
      <c r="B5" s="36"/>
      <c r="C5" s="151"/>
      <c r="D5" s="36"/>
      <c r="E5" s="112"/>
      <c r="F5" s="112"/>
      <c r="G5" s="112"/>
      <c r="H5" s="112"/>
      <c r="I5" s="112"/>
      <c r="K5" s="37" t="str">
        <f t="shared" ref="K5:L27" si="0">IFERROR(B5/$B5,"")</f>
        <v/>
      </c>
      <c r="L5" s="37" t="str">
        <f t="shared" si="0"/>
        <v/>
      </c>
      <c r="M5" s="37" t="str">
        <f t="shared" ref="M5:N20" si="1">IFERROR(D5/$B5,"")</f>
        <v/>
      </c>
      <c r="N5" s="37" t="str">
        <f t="shared" si="1"/>
        <v/>
      </c>
      <c r="O5" s="38"/>
      <c r="P5" s="37" t="str">
        <f t="shared" ref="P5:P27" si="2">IFERROR(F5/$B5,"")</f>
        <v/>
      </c>
      <c r="Q5" s="37" t="str">
        <f t="shared" ref="Q5:Q27" si="3">IFERROR(G5/$B5,"")</f>
        <v/>
      </c>
      <c r="R5" s="37" t="str">
        <f t="shared" ref="R5:R27" si="4">IFERROR(H5/$B5,"")</f>
        <v/>
      </c>
      <c r="S5" s="37" t="str">
        <f t="shared" ref="S5:S27" si="5">IFERROR(I5/$B5,"")</f>
        <v/>
      </c>
      <c r="T5" s="38"/>
    </row>
    <row r="6" spans="1:20">
      <c r="A6" s="35">
        <v>1991</v>
      </c>
      <c r="B6" s="36"/>
      <c r="C6" s="151"/>
      <c r="D6" s="36"/>
      <c r="E6" s="112"/>
      <c r="F6" s="112"/>
      <c r="G6" s="112"/>
      <c r="H6" s="112"/>
      <c r="I6" s="112"/>
      <c r="K6" s="37" t="str">
        <f t="shared" si="0"/>
        <v/>
      </c>
      <c r="L6" s="37" t="str">
        <f t="shared" si="0"/>
        <v/>
      </c>
      <c r="M6" s="37" t="str">
        <f t="shared" si="1"/>
        <v/>
      </c>
      <c r="N6" s="37" t="str">
        <f t="shared" si="1"/>
        <v/>
      </c>
      <c r="O6" s="38"/>
      <c r="P6" s="37" t="str">
        <f t="shared" si="2"/>
        <v/>
      </c>
      <c r="Q6" s="37" t="str">
        <f t="shared" si="3"/>
        <v/>
      </c>
      <c r="R6" s="37" t="str">
        <f t="shared" si="4"/>
        <v/>
      </c>
      <c r="S6" s="37" t="str">
        <f t="shared" si="5"/>
        <v/>
      </c>
      <c r="T6" s="38"/>
    </row>
    <row r="7" spans="1:20">
      <c r="A7" s="35">
        <v>1992</v>
      </c>
      <c r="B7" s="36"/>
      <c r="C7" s="151"/>
      <c r="D7" s="36"/>
      <c r="E7" s="112"/>
      <c r="F7" s="112"/>
      <c r="G7" s="112"/>
      <c r="H7" s="112"/>
      <c r="I7" s="112"/>
      <c r="K7" s="37" t="str">
        <f t="shared" si="0"/>
        <v/>
      </c>
      <c r="L7" s="37" t="str">
        <f t="shared" si="0"/>
        <v/>
      </c>
      <c r="M7" s="37" t="str">
        <f t="shared" si="1"/>
        <v/>
      </c>
      <c r="N7" s="37" t="str">
        <f t="shared" si="1"/>
        <v/>
      </c>
      <c r="O7" s="38"/>
      <c r="P7" s="37" t="str">
        <f t="shared" si="2"/>
        <v/>
      </c>
      <c r="Q7" s="37" t="str">
        <f t="shared" si="3"/>
        <v/>
      </c>
      <c r="R7" s="37" t="str">
        <f t="shared" si="4"/>
        <v/>
      </c>
      <c r="S7" s="37" t="str">
        <f t="shared" si="5"/>
        <v/>
      </c>
      <c r="T7" s="38"/>
    </row>
    <row r="8" spans="1:20">
      <c r="A8" s="35">
        <v>1993</v>
      </c>
      <c r="B8" s="36"/>
      <c r="C8" s="151"/>
      <c r="D8" s="36"/>
      <c r="E8" s="112"/>
      <c r="F8" s="112"/>
      <c r="G8" s="112"/>
      <c r="H8" s="112"/>
      <c r="I8" s="112"/>
      <c r="K8" s="37" t="str">
        <f t="shared" si="0"/>
        <v/>
      </c>
      <c r="L8" s="37" t="str">
        <f t="shared" si="0"/>
        <v/>
      </c>
      <c r="M8" s="37" t="str">
        <f t="shared" si="1"/>
        <v/>
      </c>
      <c r="N8" s="37" t="str">
        <f t="shared" si="1"/>
        <v/>
      </c>
      <c r="O8" s="38"/>
      <c r="P8" s="37" t="str">
        <f t="shared" si="2"/>
        <v/>
      </c>
      <c r="Q8" s="37" t="str">
        <f t="shared" si="3"/>
        <v/>
      </c>
      <c r="R8" s="37" t="str">
        <f t="shared" si="4"/>
        <v/>
      </c>
      <c r="S8" s="37" t="str">
        <f t="shared" si="5"/>
        <v/>
      </c>
      <c r="T8" s="38"/>
    </row>
    <row r="9" spans="1:20">
      <c r="A9" s="35">
        <v>1994</v>
      </c>
      <c r="B9" s="36"/>
      <c r="C9" s="151"/>
      <c r="D9" s="36"/>
      <c r="E9" s="112"/>
      <c r="F9" s="112"/>
      <c r="G9" s="112"/>
      <c r="H9" s="112"/>
      <c r="I9" s="112"/>
      <c r="K9" s="37" t="str">
        <f t="shared" si="0"/>
        <v/>
      </c>
      <c r="L9" s="37" t="str">
        <f t="shared" si="0"/>
        <v/>
      </c>
      <c r="M9" s="37" t="str">
        <f t="shared" si="1"/>
        <v/>
      </c>
      <c r="N9" s="37" t="str">
        <f t="shared" si="1"/>
        <v/>
      </c>
      <c r="O9" s="38"/>
      <c r="P9" s="37" t="str">
        <f t="shared" si="2"/>
        <v/>
      </c>
      <c r="Q9" s="37" t="str">
        <f t="shared" si="3"/>
        <v/>
      </c>
      <c r="R9" s="37" t="str">
        <f t="shared" si="4"/>
        <v/>
      </c>
      <c r="S9" s="37" t="str">
        <f t="shared" si="5"/>
        <v/>
      </c>
      <c r="T9" s="38"/>
    </row>
    <row r="10" spans="1:20">
      <c r="A10" s="35">
        <v>1995</v>
      </c>
      <c r="B10" s="36"/>
      <c r="C10" s="36"/>
      <c r="D10" s="36"/>
      <c r="E10" s="36"/>
      <c r="F10" s="36"/>
      <c r="G10" s="36"/>
      <c r="H10" s="36"/>
      <c r="I10" s="36"/>
      <c r="K10" s="37" t="str">
        <f t="shared" si="0"/>
        <v/>
      </c>
      <c r="L10" s="37" t="str">
        <f t="shared" si="0"/>
        <v/>
      </c>
      <c r="M10" s="37" t="str">
        <f t="shared" si="1"/>
        <v/>
      </c>
      <c r="N10" s="37" t="str">
        <f t="shared" si="1"/>
        <v/>
      </c>
      <c r="O10" s="38"/>
      <c r="P10" s="37" t="str">
        <f t="shared" si="2"/>
        <v/>
      </c>
      <c r="Q10" s="37" t="str">
        <f t="shared" si="3"/>
        <v/>
      </c>
      <c r="R10" s="37" t="str">
        <f t="shared" si="4"/>
        <v/>
      </c>
      <c r="S10" s="37" t="str">
        <f t="shared" si="5"/>
        <v/>
      </c>
      <c r="T10" s="38"/>
    </row>
    <row r="11" spans="1:20">
      <c r="A11" s="35">
        <v>1996</v>
      </c>
      <c r="B11" s="36"/>
      <c r="C11" s="36"/>
      <c r="D11" s="36"/>
      <c r="E11" s="36"/>
      <c r="F11" s="36"/>
      <c r="G11" s="36"/>
      <c r="H11" s="36"/>
      <c r="I11" s="36"/>
      <c r="K11" s="37" t="str">
        <f t="shared" si="0"/>
        <v/>
      </c>
      <c r="L11" s="37" t="str">
        <f t="shared" si="0"/>
        <v/>
      </c>
      <c r="M11" s="37" t="str">
        <f t="shared" si="1"/>
        <v/>
      </c>
      <c r="N11" s="37" t="str">
        <f t="shared" si="1"/>
        <v/>
      </c>
      <c r="O11" s="38"/>
      <c r="P11" s="37" t="str">
        <f t="shared" si="2"/>
        <v/>
      </c>
      <c r="Q11" s="37" t="str">
        <f t="shared" si="3"/>
        <v/>
      </c>
      <c r="R11" s="37" t="str">
        <f t="shared" si="4"/>
        <v/>
      </c>
      <c r="S11" s="37" t="str">
        <f t="shared" si="5"/>
        <v/>
      </c>
      <c r="T11" s="38"/>
    </row>
    <row r="12" spans="1:20">
      <c r="A12" s="35">
        <v>1997</v>
      </c>
      <c r="B12" s="36"/>
      <c r="C12" s="36"/>
      <c r="D12" s="36"/>
      <c r="E12" s="36"/>
      <c r="F12" s="36"/>
      <c r="G12" s="36"/>
      <c r="H12" s="36"/>
      <c r="I12" s="36"/>
      <c r="K12" s="37" t="str">
        <f t="shared" si="0"/>
        <v/>
      </c>
      <c r="L12" s="37" t="str">
        <f t="shared" si="0"/>
        <v/>
      </c>
      <c r="M12" s="37" t="str">
        <f t="shared" si="1"/>
        <v/>
      </c>
      <c r="N12" s="37" t="str">
        <f t="shared" si="1"/>
        <v/>
      </c>
      <c r="O12" s="38"/>
      <c r="P12" s="37" t="str">
        <f t="shared" si="2"/>
        <v/>
      </c>
      <c r="Q12" s="37" t="str">
        <f t="shared" si="3"/>
        <v/>
      </c>
      <c r="R12" s="37" t="str">
        <f t="shared" si="4"/>
        <v/>
      </c>
      <c r="S12" s="37" t="str">
        <f t="shared" si="5"/>
        <v/>
      </c>
      <c r="T12" s="38"/>
    </row>
    <row r="13" spans="1:20">
      <c r="A13" s="35">
        <v>1998</v>
      </c>
      <c r="B13" s="36"/>
      <c r="C13" s="36"/>
      <c r="D13" s="36"/>
      <c r="E13" s="36"/>
      <c r="F13" s="36"/>
      <c r="G13" s="36"/>
      <c r="H13" s="36"/>
      <c r="I13" s="36"/>
      <c r="K13" s="37" t="str">
        <f t="shared" si="0"/>
        <v/>
      </c>
      <c r="L13" s="37" t="str">
        <f t="shared" si="0"/>
        <v/>
      </c>
      <c r="M13" s="37" t="str">
        <f t="shared" si="1"/>
        <v/>
      </c>
      <c r="N13" s="37" t="str">
        <f t="shared" si="1"/>
        <v/>
      </c>
      <c r="O13" s="38"/>
      <c r="P13" s="37" t="str">
        <f t="shared" si="2"/>
        <v/>
      </c>
      <c r="Q13" s="37" t="str">
        <f t="shared" si="3"/>
        <v/>
      </c>
      <c r="R13" s="37" t="str">
        <f t="shared" si="4"/>
        <v/>
      </c>
      <c r="S13" s="37" t="str">
        <f t="shared" si="5"/>
        <v/>
      </c>
      <c r="T13" s="38"/>
    </row>
    <row r="14" spans="1:20">
      <c r="A14" s="35">
        <v>1999</v>
      </c>
      <c r="B14" s="36"/>
      <c r="C14" s="36"/>
      <c r="D14" s="36"/>
      <c r="E14" s="36"/>
      <c r="F14" s="36"/>
      <c r="G14" s="36"/>
      <c r="H14" s="36"/>
      <c r="I14" s="36"/>
      <c r="K14" s="37" t="str">
        <f t="shared" si="0"/>
        <v/>
      </c>
      <c r="L14" s="37" t="str">
        <f t="shared" si="0"/>
        <v/>
      </c>
      <c r="M14" s="37" t="str">
        <f t="shared" si="1"/>
        <v/>
      </c>
      <c r="N14" s="37" t="str">
        <f t="shared" si="1"/>
        <v/>
      </c>
      <c r="O14" s="38"/>
      <c r="P14" s="37" t="str">
        <f t="shared" si="2"/>
        <v/>
      </c>
      <c r="Q14" s="37" t="str">
        <f t="shared" si="3"/>
        <v/>
      </c>
      <c r="R14" s="37" t="str">
        <f t="shared" si="4"/>
        <v/>
      </c>
      <c r="S14" s="37" t="str">
        <f t="shared" si="5"/>
        <v/>
      </c>
      <c r="T14" s="38"/>
    </row>
    <row r="15" spans="1:20">
      <c r="A15" s="35">
        <v>2000</v>
      </c>
      <c r="B15" s="36">
        <f>IFERROR(SUM(D15,C15,I15),"")</f>
        <v>11610.916036967334</v>
      </c>
      <c r="C15" s="36">
        <f>C42/'Exchange rates'!$C3</f>
        <v>263.8276356077418</v>
      </c>
      <c r="D15" s="36">
        <f t="shared" ref="D15:D27" si="6">IFERROR(SUM(E15:H15),"")</f>
        <v>10316.638107812019</v>
      </c>
      <c r="E15" s="36">
        <f>E42/'Exchange rates'!$C3</f>
        <v>0</v>
      </c>
      <c r="F15" s="36">
        <f>F42/'Exchange rates'!$C3</f>
        <v>7995.6740357875233</v>
      </c>
      <c r="G15" s="36">
        <f>G42/'Exchange rates'!$C3</f>
        <v>2075.7043737183631</v>
      </c>
      <c r="H15" s="36">
        <f>H42/'Exchange rates'!$C3</f>
        <v>245.25969830613221</v>
      </c>
      <c r="I15" s="36">
        <f>I42/'Exchange rates'!$C3</f>
        <v>1030.4502935475716</v>
      </c>
      <c r="K15" s="37">
        <f t="shared" si="0"/>
        <v>1</v>
      </c>
      <c r="L15" s="37">
        <f t="shared" si="0"/>
        <v>2.2722379075669485E-2</v>
      </c>
      <c r="M15" s="37">
        <f t="shared" si="1"/>
        <v>0.88852921466019252</v>
      </c>
      <c r="N15" s="37">
        <f t="shared" si="1"/>
        <v>0</v>
      </c>
      <c r="O15" s="38">
        <f t="shared" ref="O15:O27" si="7">SUM(P15:Q15)</f>
        <v>0.86740601494664149</v>
      </c>
      <c r="P15" s="37">
        <f t="shared" si="2"/>
        <v>0.68863421372874911</v>
      </c>
      <c r="Q15" s="37">
        <f t="shared" si="3"/>
        <v>0.17877180121789238</v>
      </c>
      <c r="R15" s="37">
        <f t="shared" si="4"/>
        <v>2.1123199713550922E-2</v>
      </c>
      <c r="S15" s="37">
        <f t="shared" si="5"/>
        <v>8.8748406264137963E-2</v>
      </c>
      <c r="T15" s="38"/>
    </row>
    <row r="16" spans="1:20">
      <c r="A16" s="35">
        <v>2001</v>
      </c>
      <c r="B16" s="36">
        <f t="shared" ref="B16:B27" si="8">IFERROR(SUM(D16,C16,I16),"")</f>
        <v>17436.098391452393</v>
      </c>
      <c r="C16" s="36">
        <f>C43/'Exchange rates'!$C4</f>
        <v>267.7586004461665</v>
      </c>
      <c r="D16" s="36">
        <f t="shared" si="6"/>
        <v>16272.073500058708</v>
      </c>
      <c r="E16" s="36">
        <f>E43/'Exchange rates'!$C4</f>
        <v>0</v>
      </c>
      <c r="F16" s="36">
        <f>F43/'Exchange rates'!$C4</f>
        <v>12882.000704473407</v>
      </c>
      <c r="G16" s="36">
        <f>G43/'Exchange rates'!$C4</f>
        <v>2576.9637196195845</v>
      </c>
      <c r="H16" s="36">
        <f>H43/'Exchange rates'!$C4</f>
        <v>813.10907596571565</v>
      </c>
      <c r="I16" s="36">
        <f>I43/'Exchange rates'!$C4</f>
        <v>896.26629094751684</v>
      </c>
      <c r="K16" s="37">
        <f t="shared" si="0"/>
        <v>1</v>
      </c>
      <c r="L16" s="37">
        <f t="shared" si="0"/>
        <v>1.5356566270435155E-2</v>
      </c>
      <c r="M16" s="37">
        <f t="shared" si="1"/>
        <v>0.93324051830515486</v>
      </c>
      <c r="N16" s="37">
        <f t="shared" si="1"/>
        <v>0</v>
      </c>
      <c r="O16" s="38">
        <f t="shared" si="7"/>
        <v>0.88660685877245093</v>
      </c>
      <c r="P16" s="37">
        <f t="shared" si="2"/>
        <v>0.73881211353960252</v>
      </c>
      <c r="Q16" s="37">
        <f t="shared" si="3"/>
        <v>0.14779474523284841</v>
      </c>
      <c r="R16" s="37">
        <f t="shared" si="4"/>
        <v>4.6633659532703819E-2</v>
      </c>
      <c r="S16" s="37">
        <f t="shared" si="5"/>
        <v>5.1402915424409897E-2</v>
      </c>
      <c r="T16" s="38"/>
    </row>
    <row r="17" spans="1:20">
      <c r="A17" s="35">
        <v>2002</v>
      </c>
      <c r="B17" s="36">
        <f t="shared" si="8"/>
        <v>22838.981950396053</v>
      </c>
      <c r="C17" s="36">
        <f>C44/'Exchange rates'!$C5</f>
        <v>280.51551746526428</v>
      </c>
      <c r="D17" s="36">
        <f t="shared" si="6"/>
        <v>21407.252304895468</v>
      </c>
      <c r="E17" s="36">
        <f>E44/'Exchange rates'!$C5</f>
        <v>0</v>
      </c>
      <c r="F17" s="36">
        <f>F44/'Exchange rates'!$C5</f>
        <v>16492.922997013375</v>
      </c>
      <c r="G17" s="36">
        <f>G44/'Exchange rates'!$C5</f>
        <v>3596.2537332813922</v>
      </c>
      <c r="H17" s="36">
        <f>H44/'Exchange rates'!$C5</f>
        <v>1318.0755746007012</v>
      </c>
      <c r="I17" s="36">
        <f>I44/'Exchange rates'!$C5</f>
        <v>1151.2141280353201</v>
      </c>
      <c r="K17" s="37">
        <f t="shared" si="0"/>
        <v>1</v>
      </c>
      <c r="L17" s="37">
        <f t="shared" si="0"/>
        <v>1.2282312673766085E-2</v>
      </c>
      <c r="M17" s="37">
        <f t="shared" si="1"/>
        <v>0.9373120199223347</v>
      </c>
      <c r="N17" s="37">
        <f t="shared" si="1"/>
        <v>0</v>
      </c>
      <c r="O17" s="38">
        <f t="shared" si="7"/>
        <v>0.87960035932978164</v>
      </c>
      <c r="P17" s="37">
        <f t="shared" si="2"/>
        <v>0.72213914932085532</v>
      </c>
      <c r="Q17" s="37">
        <f t="shared" si="3"/>
        <v>0.15746121000892638</v>
      </c>
      <c r="R17" s="37">
        <f t="shared" si="4"/>
        <v>5.7711660592553005E-2</v>
      </c>
      <c r="S17" s="37">
        <f t="shared" si="5"/>
        <v>5.0405667403899179E-2</v>
      </c>
      <c r="T17" s="38"/>
    </row>
    <row r="18" spans="1:20">
      <c r="A18" s="35">
        <v>2003</v>
      </c>
      <c r="B18" s="36">
        <f t="shared" si="8"/>
        <v>24434.151855806063</v>
      </c>
      <c r="C18" s="36">
        <f>C45/'Exchange rates'!$C6</f>
        <v>311.09087483514412</v>
      </c>
      <c r="D18" s="36">
        <f t="shared" si="6"/>
        <v>22078.691201406768</v>
      </c>
      <c r="E18" s="36">
        <f>E45/'Exchange rates'!$C6</f>
        <v>0</v>
      </c>
      <c r="F18" s="36">
        <f>F45/'Exchange rates'!$C6</f>
        <v>18259.184826979839</v>
      </c>
      <c r="G18" s="36">
        <f>G45/'Exchange rates'!$C6</f>
        <v>3512.0580292658419</v>
      </c>
      <c r="H18" s="36">
        <f>H45/'Exchange rates'!$C6</f>
        <v>307.44834516108773</v>
      </c>
      <c r="I18" s="36">
        <f>I45/'Exchange rates'!$C6</f>
        <v>2044.3697795641524</v>
      </c>
      <c r="K18" s="37">
        <f t="shared" si="0"/>
        <v>1</v>
      </c>
      <c r="L18" s="37">
        <f t="shared" si="0"/>
        <v>1.2731805739400873E-2</v>
      </c>
      <c r="M18" s="37">
        <f t="shared" si="1"/>
        <v>0.90359965558454247</v>
      </c>
      <c r="N18" s="37">
        <f t="shared" si="1"/>
        <v>0</v>
      </c>
      <c r="O18" s="38">
        <f t="shared" si="7"/>
        <v>0.89101692519244857</v>
      </c>
      <c r="P18" s="37">
        <f t="shared" si="2"/>
        <v>0.74728130261010373</v>
      </c>
      <c r="Q18" s="37">
        <f t="shared" si="3"/>
        <v>0.14373562258234487</v>
      </c>
      <c r="R18" s="37">
        <f t="shared" si="4"/>
        <v>1.2582730392093868E-2</v>
      </c>
      <c r="S18" s="37">
        <f t="shared" si="5"/>
        <v>8.3668538676056711E-2</v>
      </c>
      <c r="T18" s="38"/>
    </row>
    <row r="19" spans="1:20">
      <c r="A19" s="35">
        <v>2004</v>
      </c>
      <c r="B19" s="36">
        <f t="shared" si="8"/>
        <v>26820.921263052271</v>
      </c>
      <c r="C19" s="36">
        <f>C46/'Exchange rates'!$C7</f>
        <v>237.05747703113732</v>
      </c>
      <c r="D19" s="36">
        <f t="shared" si="6"/>
        <v>21843.090527107961</v>
      </c>
      <c r="E19" s="36">
        <f>E46/'Exchange rates'!$C7</f>
        <v>0</v>
      </c>
      <c r="F19" s="36">
        <f>F46/'Exchange rates'!$C7</f>
        <v>16188.172211595749</v>
      </c>
      <c r="G19" s="36">
        <f>G46/'Exchange rates'!$C7</f>
        <v>5073.3122197485191</v>
      </c>
      <c r="H19" s="36">
        <f>H46/'Exchange rates'!$C7</f>
        <v>581.60609576369507</v>
      </c>
      <c r="I19" s="36">
        <f>I46/'Exchange rates'!$C7</f>
        <v>4740.7732589131729</v>
      </c>
      <c r="K19" s="37">
        <f t="shared" si="0"/>
        <v>1</v>
      </c>
      <c r="L19" s="37">
        <f t="shared" si="0"/>
        <v>8.838528501916184E-3</v>
      </c>
      <c r="M19" s="37">
        <f t="shared" si="1"/>
        <v>0.8144049308700807</v>
      </c>
      <c r="N19" s="37">
        <f t="shared" si="1"/>
        <v>0</v>
      </c>
      <c r="O19" s="38">
        <f t="shared" si="7"/>
        <v>0.79272013898469162</v>
      </c>
      <c r="P19" s="37">
        <f t="shared" si="2"/>
        <v>0.6035651069859449</v>
      </c>
      <c r="Q19" s="37">
        <f t="shared" si="3"/>
        <v>0.18915503199874673</v>
      </c>
      <c r="R19" s="37">
        <f t="shared" si="4"/>
        <v>2.1684791885389069E-2</v>
      </c>
      <c r="S19" s="37">
        <f t="shared" si="5"/>
        <v>0.17675654062800317</v>
      </c>
      <c r="T19" s="38"/>
    </row>
    <row r="20" spans="1:20">
      <c r="A20" s="35">
        <v>2005</v>
      </c>
      <c r="B20" s="36">
        <f t="shared" si="8"/>
        <v>29957.927607279569</v>
      </c>
      <c r="C20" s="36">
        <f>C47/'Exchange rates'!$C8</f>
        <v>228.52729836814183</v>
      </c>
      <c r="D20" s="36">
        <f t="shared" si="6"/>
        <v>22206.601302800351</v>
      </c>
      <c r="E20" s="36">
        <f>E47/'Exchange rates'!$C8</f>
        <v>0</v>
      </c>
      <c r="F20" s="36">
        <f>F47/'Exchange rates'!$C8</f>
        <v>15773.353032032772</v>
      </c>
      <c r="G20" s="36">
        <f>G47/'Exchange rates'!$C8</f>
        <v>6200.9603115976097</v>
      </c>
      <c r="H20" s="36">
        <f>H47/'Exchange rates'!$C8</f>
        <v>232.28795916996845</v>
      </c>
      <c r="I20" s="36">
        <f>I47/'Exchange rates'!$C8</f>
        <v>7522.799006111074</v>
      </c>
      <c r="K20" s="37">
        <f t="shared" si="0"/>
        <v>1</v>
      </c>
      <c r="L20" s="37">
        <f t="shared" si="0"/>
        <v>7.6282746044359648E-3</v>
      </c>
      <c r="M20" s="37">
        <f t="shared" si="1"/>
        <v>0.74125959558712262</v>
      </c>
      <c r="N20" s="37">
        <f t="shared" si="1"/>
        <v>0</v>
      </c>
      <c r="O20" s="38">
        <f t="shared" si="7"/>
        <v>0.73350578957573731</v>
      </c>
      <c r="P20" s="37">
        <f t="shared" si="2"/>
        <v>0.52651682849383596</v>
      </c>
      <c r="Q20" s="37">
        <f t="shared" si="3"/>
        <v>0.20698896108190137</v>
      </c>
      <c r="R20" s="37">
        <f t="shared" si="4"/>
        <v>7.7538060113852498E-3</v>
      </c>
      <c r="S20" s="37">
        <f t="shared" si="5"/>
        <v>0.25111212980844128</v>
      </c>
      <c r="T20" s="38"/>
    </row>
    <row r="21" spans="1:20">
      <c r="A21" s="35">
        <v>2006</v>
      </c>
      <c r="B21" s="36">
        <f t="shared" si="8"/>
        <v>33649.283748500457</v>
      </c>
      <c r="C21" s="36">
        <f>C48/'Exchange rates'!$C9</f>
        <v>196.77510408580906</v>
      </c>
      <c r="D21" s="36">
        <f t="shared" si="6"/>
        <v>24820.584291863666</v>
      </c>
      <c r="E21" s="36">
        <f>E48/'Exchange rates'!$C9</f>
        <v>0</v>
      </c>
      <c r="F21" s="36">
        <f>F48/'Exchange rates'!$C9</f>
        <v>16726.48366382048</v>
      </c>
      <c r="G21" s="36">
        <f>G48/'Exchange rates'!$C9</f>
        <v>7449.9329616823097</v>
      </c>
      <c r="H21" s="36">
        <f>H48/'Exchange rates'!$C9</f>
        <v>644.16766636087789</v>
      </c>
      <c r="I21" s="36">
        <f>I48/'Exchange rates'!$C9</f>
        <v>8631.9243525509846</v>
      </c>
      <c r="K21" s="37">
        <f t="shared" si="0"/>
        <v>1</v>
      </c>
      <c r="L21" s="37">
        <f t="shared" si="0"/>
        <v>5.8478244457306804E-3</v>
      </c>
      <c r="M21" s="37">
        <f t="shared" ref="M21:N27" si="9">IFERROR(D21/$B21,"")</f>
        <v>0.73762593217068906</v>
      </c>
      <c r="N21" s="37">
        <f t="shared" si="9"/>
        <v>0</v>
      </c>
      <c r="O21" s="38">
        <f t="shared" si="7"/>
        <v>0.71848235481625022</v>
      </c>
      <c r="P21" s="37">
        <f t="shared" si="2"/>
        <v>0.49708290342334188</v>
      </c>
      <c r="Q21" s="37">
        <f t="shared" si="3"/>
        <v>0.2213994513929084</v>
      </c>
      <c r="R21" s="37">
        <f t="shared" si="4"/>
        <v>1.9143577354438772E-2</v>
      </c>
      <c r="S21" s="37">
        <f t="shared" si="5"/>
        <v>0.25652624338358038</v>
      </c>
      <c r="T21" s="38"/>
    </row>
    <row r="22" spans="1:20">
      <c r="A22" s="35">
        <v>2007</v>
      </c>
      <c r="B22" s="36">
        <f t="shared" si="8"/>
        <v>36995.173953756399</v>
      </c>
      <c r="C22" s="36">
        <f>C49/'Exchange rates'!$C10</f>
        <v>136.06569185334584</v>
      </c>
      <c r="D22" s="36">
        <f t="shared" si="6"/>
        <v>26810.055463516535</v>
      </c>
      <c r="E22" s="36">
        <f>E49/'Exchange rates'!$C10</f>
        <v>0</v>
      </c>
      <c r="F22" s="36">
        <f>F49/'Exchange rates'!$C10</f>
        <v>15802.384210905426</v>
      </c>
      <c r="G22" s="36">
        <f>G49/'Exchange rates'!$C10</f>
        <v>10194.446445292804</v>
      </c>
      <c r="H22" s="36">
        <f>H49/'Exchange rates'!$C10</f>
        <v>813.22480731830296</v>
      </c>
      <c r="I22" s="36">
        <f>I49/'Exchange rates'!$C10</f>
        <v>10049.052798386516</v>
      </c>
      <c r="K22" s="37">
        <f t="shared" si="0"/>
        <v>1</v>
      </c>
      <c r="L22" s="37">
        <f t="shared" si="0"/>
        <v>3.6779308572363143E-3</v>
      </c>
      <c r="M22" s="37">
        <f t="shared" si="9"/>
        <v>0.72469061767431719</v>
      </c>
      <c r="N22" s="37">
        <f t="shared" si="9"/>
        <v>0</v>
      </c>
      <c r="O22" s="38">
        <f t="shared" si="7"/>
        <v>0.70270870164562571</v>
      </c>
      <c r="P22" s="37">
        <f t="shared" si="2"/>
        <v>0.42714717953910014</v>
      </c>
      <c r="Q22" s="37">
        <f t="shared" si="3"/>
        <v>0.27556152210652562</v>
      </c>
      <c r="R22" s="37">
        <f t="shared" si="4"/>
        <v>2.1981916028691362E-2</v>
      </c>
      <c r="S22" s="37">
        <f t="shared" si="5"/>
        <v>0.27163145146844647</v>
      </c>
      <c r="T22" s="38"/>
    </row>
    <row r="23" spans="1:20">
      <c r="A23" s="35">
        <v>2008</v>
      </c>
      <c r="B23" s="36">
        <f t="shared" si="8"/>
        <v>44397.498596969454</v>
      </c>
      <c r="C23" s="36">
        <f>C50/'Exchange rates'!$C11</f>
        <v>128.35725166359336</v>
      </c>
      <c r="D23" s="36">
        <f t="shared" si="6"/>
        <v>31956.746572596807</v>
      </c>
      <c r="E23" s="36">
        <f>E50/'Exchange rates'!$C11</f>
        <v>0</v>
      </c>
      <c r="F23" s="36">
        <f>F50/'Exchange rates'!$C11</f>
        <v>17067.585985729173</v>
      </c>
      <c r="G23" s="36">
        <f>G50/'Exchange rates'!$C11</f>
        <v>12931.131243485928</v>
      </c>
      <c r="H23" s="36">
        <f>H50/'Exchange rates'!$C11</f>
        <v>1958.0293433817044</v>
      </c>
      <c r="I23" s="36">
        <f>I50/'Exchange rates'!$C11</f>
        <v>12312.394772709051</v>
      </c>
      <c r="K23" s="37">
        <f t="shared" si="0"/>
        <v>1</v>
      </c>
      <c r="L23" s="37">
        <f t="shared" si="0"/>
        <v>2.8910919695902633E-3</v>
      </c>
      <c r="M23" s="37">
        <f t="shared" si="9"/>
        <v>0.71978709572566224</v>
      </c>
      <c r="N23" s="37">
        <f t="shared" si="9"/>
        <v>0</v>
      </c>
      <c r="O23" s="38">
        <f t="shared" si="7"/>
        <v>0.67568485111147214</v>
      </c>
      <c r="P23" s="37">
        <f t="shared" si="2"/>
        <v>0.38442674756667927</v>
      </c>
      <c r="Q23" s="37">
        <f t="shared" si="3"/>
        <v>0.29125810354479292</v>
      </c>
      <c r="R23" s="37">
        <f t="shared" si="4"/>
        <v>4.4102244614190003E-2</v>
      </c>
      <c r="S23" s="37">
        <f t="shared" si="5"/>
        <v>0.27732181230474745</v>
      </c>
      <c r="T23" s="38"/>
    </row>
    <row r="24" spans="1:20">
      <c r="A24" s="35">
        <v>2009</v>
      </c>
      <c r="B24" s="36">
        <f t="shared" si="8"/>
        <v>49245.091734442976</v>
      </c>
      <c r="C24" s="36">
        <f>C51/'Exchange rates'!$C12</f>
        <v>95.782107055040669</v>
      </c>
      <c r="D24" s="36">
        <f t="shared" si="6"/>
        <v>34633.894458104784</v>
      </c>
      <c r="E24" s="36">
        <f>E51/'Exchange rates'!$C12</f>
        <v>0</v>
      </c>
      <c r="F24" s="36">
        <f>F51/'Exchange rates'!$C12</f>
        <v>18796.898051825232</v>
      </c>
      <c r="G24" s="36">
        <f>G51/'Exchange rates'!$C12</f>
        <v>13737.469264233025</v>
      </c>
      <c r="H24" s="36">
        <f>H51/'Exchange rates'!$C12</f>
        <v>2099.5271420465292</v>
      </c>
      <c r="I24" s="36">
        <f>I51/'Exchange rates'!$C12</f>
        <v>14515.415169283147</v>
      </c>
      <c r="K24" s="37">
        <f t="shared" si="0"/>
        <v>1</v>
      </c>
      <c r="L24" s="37">
        <f t="shared" si="0"/>
        <v>1.9450081963813014E-3</v>
      </c>
      <c r="M24" s="37">
        <f t="shared" si="9"/>
        <v>0.70329637408069168</v>
      </c>
      <c r="N24" s="37">
        <f t="shared" si="9"/>
        <v>0</v>
      </c>
      <c r="O24" s="38">
        <f t="shared" si="7"/>
        <v>0.66066213241111882</v>
      </c>
      <c r="P24" s="37">
        <f t="shared" si="2"/>
        <v>0.38170094500358737</v>
      </c>
      <c r="Q24" s="37">
        <f t="shared" si="3"/>
        <v>0.27896118740753145</v>
      </c>
      <c r="R24" s="37">
        <f t="shared" si="4"/>
        <v>4.2634241669572907E-2</v>
      </c>
      <c r="S24" s="37">
        <f t="shared" si="5"/>
        <v>0.29475861772292694</v>
      </c>
      <c r="T24" s="38"/>
    </row>
    <row r="25" spans="1:20">
      <c r="A25" s="35">
        <v>2010</v>
      </c>
      <c r="B25" s="36">
        <f t="shared" si="8"/>
        <v>57623.239993671887</v>
      </c>
      <c r="C25" s="36">
        <f>C52/'Exchange rates'!$C13</f>
        <v>101.28935295048252</v>
      </c>
      <c r="D25" s="36">
        <f t="shared" si="6"/>
        <v>38656.58123714602</v>
      </c>
      <c r="E25" s="36">
        <f>E52/'Exchange rates'!$C13</f>
        <v>0</v>
      </c>
      <c r="F25" s="36">
        <f>F52/'Exchange rates'!$C13</f>
        <v>21777.566840689764</v>
      </c>
      <c r="G25" s="36">
        <f>G52/'Exchange rates'!$C13</f>
        <v>14619.36402467964</v>
      </c>
      <c r="H25" s="36">
        <f>H52/'Exchange rates'!$C13</f>
        <v>2259.6503717766177</v>
      </c>
      <c r="I25" s="36">
        <f>I52/'Exchange rates'!$C13</f>
        <v>18865.369403575383</v>
      </c>
      <c r="K25" s="37">
        <f t="shared" si="0"/>
        <v>1</v>
      </c>
      <c r="L25" s="37">
        <f t="shared" si="0"/>
        <v>1.757786493116423E-3</v>
      </c>
      <c r="M25" s="37">
        <f t="shared" si="9"/>
        <v>0.67085053255233895</v>
      </c>
      <c r="N25" s="37">
        <f t="shared" si="9"/>
        <v>0</v>
      </c>
      <c r="O25" s="38">
        <f t="shared" si="7"/>
        <v>0.63163631321957026</v>
      </c>
      <c r="P25" s="37">
        <f t="shared" si="2"/>
        <v>0.37793027332516099</v>
      </c>
      <c r="Q25" s="37">
        <f t="shared" si="3"/>
        <v>0.25370603989440926</v>
      </c>
      <c r="R25" s="37">
        <f t="shared" si="4"/>
        <v>3.9214219332768682E-2</v>
      </c>
      <c r="S25" s="37">
        <f t="shared" si="5"/>
        <v>0.32739168095454463</v>
      </c>
      <c r="T25" s="38"/>
    </row>
    <row r="26" spans="1:20">
      <c r="A26" s="35">
        <v>2011</v>
      </c>
      <c r="B26" s="36">
        <f t="shared" si="8"/>
        <v>64452.989019926797</v>
      </c>
      <c r="C26" s="36">
        <f>C53/'Exchange rates'!$C14</f>
        <v>66.571777145180974</v>
      </c>
      <c r="D26" s="36">
        <f t="shared" si="6"/>
        <v>54123.505490036601</v>
      </c>
      <c r="E26" s="36">
        <f>E53/'Exchange rates'!$C14</f>
        <v>0</v>
      </c>
      <c r="F26" s="36">
        <f>F53/'Exchange rates'!$C14</f>
        <v>34726.270841805614</v>
      </c>
      <c r="G26" s="36">
        <f>G53/'Exchange rates'!$C14</f>
        <v>15151.972346482309</v>
      </c>
      <c r="H26" s="36">
        <f>H53/'Exchange rates'!$C14</f>
        <v>4245.2623017486785</v>
      </c>
      <c r="I26" s="36">
        <f>I53/'Exchange rates'!$C14</f>
        <v>10262.911752745018</v>
      </c>
      <c r="K26" s="37">
        <f t="shared" si="0"/>
        <v>1</v>
      </c>
      <c r="L26" s="37">
        <f t="shared" si="0"/>
        <v>1.0328733881465003E-3</v>
      </c>
      <c r="M26" s="37">
        <f t="shared" si="9"/>
        <v>0.83973615984362415</v>
      </c>
      <c r="N26" s="37">
        <f t="shared" si="9"/>
        <v>0</v>
      </c>
      <c r="O26" s="38">
        <f t="shared" si="7"/>
        <v>0.77387013304948771</v>
      </c>
      <c r="P26" s="37">
        <f t="shared" si="2"/>
        <v>0.53878449036815601</v>
      </c>
      <c r="Q26" s="37">
        <f t="shared" si="3"/>
        <v>0.23508564268133175</v>
      </c>
      <c r="R26" s="37">
        <f t="shared" si="4"/>
        <v>6.5866026794136417E-2</v>
      </c>
      <c r="S26" s="37">
        <f t="shared" si="5"/>
        <v>0.1592309667682294</v>
      </c>
      <c r="T26" s="38"/>
    </row>
    <row r="27" spans="1:20">
      <c r="A27" s="35">
        <v>2012</v>
      </c>
      <c r="B27" s="36">
        <f t="shared" si="8"/>
        <v>70742.017575251492</v>
      </c>
      <c r="C27" s="36">
        <f>C54/'Exchange rates'!$C15</f>
        <v>146.04954471350749</v>
      </c>
      <c r="D27" s="36">
        <f t="shared" si="6"/>
        <v>60975.307169271138</v>
      </c>
      <c r="E27" s="36">
        <f>E54/'Exchange rates'!$C15</f>
        <v>0</v>
      </c>
      <c r="F27" s="36">
        <f>F54/'Exchange rates'!$C15</f>
        <v>40107.678237703287</v>
      </c>
      <c r="G27" s="36">
        <f>G54/'Exchange rates'!$C15</f>
        <v>16215.714342518588</v>
      </c>
      <c r="H27" s="36">
        <f>H54/'Exchange rates'!$C15</f>
        <v>4651.9145890492664</v>
      </c>
      <c r="I27" s="36">
        <f>I54/'Exchange rates'!$C15</f>
        <v>9620.6608612668497</v>
      </c>
      <c r="K27" s="37">
        <f t="shared" si="0"/>
        <v>1</v>
      </c>
      <c r="L27" s="37">
        <f t="shared" si="0"/>
        <v>2.0645374519909325E-3</v>
      </c>
      <c r="M27" s="37">
        <f t="shared" si="9"/>
        <v>0.86193904640066199</v>
      </c>
      <c r="N27" s="37">
        <f t="shared" si="9"/>
        <v>0</v>
      </c>
      <c r="O27" s="38">
        <f t="shared" si="7"/>
        <v>0.79618018415022063</v>
      </c>
      <c r="P27" s="37">
        <f t="shared" si="2"/>
        <v>0.56695694599095836</v>
      </c>
      <c r="Q27" s="37">
        <f t="shared" si="3"/>
        <v>0.22922323815926224</v>
      </c>
      <c r="R27" s="37">
        <f t="shared" si="4"/>
        <v>6.5758862250441391E-2</v>
      </c>
      <c r="S27" s="37">
        <f t="shared" si="5"/>
        <v>0.13599641614734717</v>
      </c>
      <c r="T27" s="38"/>
    </row>
    <row r="28" spans="1:20">
      <c r="B28" s="36"/>
      <c r="C28" s="36">
        <f>IFERROR(B19-SUM(D18,I18),"")</f>
        <v>2697.8602820813503</v>
      </c>
      <c r="D28" s="36"/>
      <c r="E28" s="36"/>
      <c r="F28" s="36"/>
      <c r="G28" s="36"/>
      <c r="H28" s="36"/>
      <c r="I28" s="36"/>
    </row>
    <row r="29" spans="1:20">
      <c r="B29" s="252" t="s">
        <v>1</v>
      </c>
      <c r="C29" s="36">
        <f>IFERROR(B20-SUM(D19,I19),"")</f>
        <v>3374.0638212584345</v>
      </c>
    </row>
    <row r="30" spans="1:20">
      <c r="B30" s="252"/>
      <c r="C30" s="252" t="s">
        <v>32</v>
      </c>
      <c r="D30" s="248" t="s">
        <v>2</v>
      </c>
      <c r="I30" s="248" t="s">
        <v>7</v>
      </c>
    </row>
    <row r="31" spans="1:20">
      <c r="B31" s="252"/>
      <c r="C31" s="252"/>
      <c r="D31" s="248"/>
      <c r="E31" s="58" t="s">
        <v>3</v>
      </c>
      <c r="F31" s="58" t="s">
        <v>4</v>
      </c>
      <c r="G31" s="58" t="s">
        <v>5</v>
      </c>
      <c r="H31" s="58" t="s">
        <v>6</v>
      </c>
      <c r="I31" s="248"/>
    </row>
    <row r="32" spans="1:20">
      <c r="A32" s="35">
        <v>1990</v>
      </c>
      <c r="C32" s="36"/>
    </row>
    <row r="33" spans="1:9">
      <c r="A33" s="35">
        <v>1991</v>
      </c>
      <c r="C33" s="36"/>
    </row>
    <row r="34" spans="1:9">
      <c r="A34" s="35">
        <v>1992</v>
      </c>
      <c r="C34" s="36"/>
    </row>
    <row r="35" spans="1:9">
      <c r="A35" s="35">
        <v>1993</v>
      </c>
      <c r="B35" s="36"/>
      <c r="C35" s="36"/>
      <c r="D35" s="36"/>
      <c r="E35" s="36"/>
      <c r="F35" s="36"/>
      <c r="G35" s="36"/>
      <c r="H35" s="36"/>
      <c r="I35" s="36"/>
    </row>
    <row r="36" spans="1:9">
      <c r="A36" s="35">
        <v>1994</v>
      </c>
      <c r="B36" s="36"/>
      <c r="C36" s="36"/>
      <c r="D36" s="36"/>
      <c r="E36" s="36"/>
      <c r="F36" s="36"/>
      <c r="G36" s="36"/>
      <c r="H36" s="36"/>
      <c r="I36" s="36"/>
    </row>
    <row r="37" spans="1:9">
      <c r="A37" s="35">
        <v>1995</v>
      </c>
      <c r="B37" s="36">
        <v>218503</v>
      </c>
      <c r="C37" s="36">
        <f t="shared" ref="C37:C54" si="10">IFERROR(B37-SUM(D37,I37),"")</f>
        <v>3906</v>
      </c>
      <c r="D37" s="36">
        <f>SUM(E37:H37)</f>
        <v>146919</v>
      </c>
      <c r="E37" s="36">
        <v>0</v>
      </c>
      <c r="F37" s="36">
        <v>119775</v>
      </c>
      <c r="G37" s="36">
        <v>13177</v>
      </c>
      <c r="H37" s="36">
        <v>13967</v>
      </c>
      <c r="I37" s="36">
        <v>67678</v>
      </c>
    </row>
    <row r="38" spans="1:9">
      <c r="A38" s="35">
        <v>1996</v>
      </c>
      <c r="B38" s="36">
        <v>216770</v>
      </c>
      <c r="C38" s="36">
        <f t="shared" si="10"/>
        <v>6660</v>
      </c>
      <c r="D38" s="36">
        <f t="shared" ref="D38:D54" si="11">SUM(E38:H38)</f>
        <v>154157</v>
      </c>
      <c r="E38" s="36">
        <v>0</v>
      </c>
      <c r="F38" s="36">
        <v>115339</v>
      </c>
      <c r="G38" s="36">
        <v>18304</v>
      </c>
      <c r="H38" s="36">
        <v>20514</v>
      </c>
      <c r="I38" s="36">
        <v>55953</v>
      </c>
    </row>
    <row r="39" spans="1:9">
      <c r="A39" s="35">
        <v>1997</v>
      </c>
      <c r="B39" s="36">
        <v>245974</v>
      </c>
      <c r="C39" s="36">
        <f t="shared" si="10"/>
        <v>8775</v>
      </c>
      <c r="D39" s="36">
        <f t="shared" si="11"/>
        <v>177610</v>
      </c>
      <c r="E39" s="36">
        <v>0</v>
      </c>
      <c r="F39" s="36">
        <v>131207</v>
      </c>
      <c r="G39" s="36">
        <v>24669</v>
      </c>
      <c r="H39" s="36">
        <v>21734</v>
      </c>
      <c r="I39" s="36">
        <v>59589</v>
      </c>
    </row>
    <row r="40" spans="1:9">
      <c r="A40" s="35">
        <v>1998</v>
      </c>
      <c r="B40" s="36">
        <v>308100</v>
      </c>
      <c r="C40" s="36">
        <f t="shared" si="10"/>
        <v>9584</v>
      </c>
      <c r="D40" s="36">
        <f t="shared" si="11"/>
        <v>257974</v>
      </c>
      <c r="E40" s="36">
        <v>0</v>
      </c>
      <c r="F40" s="36">
        <v>185222</v>
      </c>
      <c r="G40" s="36">
        <v>57144</v>
      </c>
      <c r="H40" s="36">
        <v>15608</v>
      </c>
      <c r="I40" s="36">
        <v>40542</v>
      </c>
    </row>
    <row r="41" spans="1:9">
      <c r="A41" s="35">
        <v>1999</v>
      </c>
      <c r="B41" s="36">
        <v>349828</v>
      </c>
      <c r="C41" s="36">
        <f t="shared" si="10"/>
        <v>9704</v>
      </c>
      <c r="D41" s="36">
        <f t="shared" si="11"/>
        <v>303546</v>
      </c>
      <c r="E41" s="36">
        <v>0</v>
      </c>
      <c r="F41" s="36">
        <v>218087</v>
      </c>
      <c r="G41" s="36">
        <v>74330</v>
      </c>
      <c r="H41" s="36">
        <v>11129</v>
      </c>
      <c r="I41" s="36">
        <v>36578</v>
      </c>
    </row>
    <row r="42" spans="1:9">
      <c r="A42" s="35">
        <v>2000</v>
      </c>
      <c r="B42" s="36">
        <v>413337</v>
      </c>
      <c r="C42" s="36">
        <f t="shared" si="10"/>
        <v>9392</v>
      </c>
      <c r="D42" s="36">
        <f t="shared" si="11"/>
        <v>367262</v>
      </c>
      <c r="E42" s="36">
        <v>0</v>
      </c>
      <c r="F42" s="36">
        <v>284638</v>
      </c>
      <c r="G42" s="36">
        <v>73893</v>
      </c>
      <c r="H42" s="36">
        <v>8731</v>
      </c>
      <c r="I42" s="36">
        <v>36683</v>
      </c>
    </row>
    <row r="43" spans="1:9">
      <c r="A43" s="35">
        <v>2001</v>
      </c>
      <c r="B43" s="36">
        <v>594013</v>
      </c>
      <c r="C43" s="36">
        <f t="shared" si="10"/>
        <v>9122</v>
      </c>
      <c r="D43" s="36">
        <f t="shared" si="11"/>
        <v>554357</v>
      </c>
      <c r="E43" s="36">
        <v>0</v>
      </c>
      <c r="F43" s="36">
        <v>438864</v>
      </c>
      <c r="G43" s="36">
        <v>87792</v>
      </c>
      <c r="H43" s="36">
        <v>27701</v>
      </c>
      <c r="I43" s="36">
        <v>30534</v>
      </c>
    </row>
    <row r="44" spans="1:9">
      <c r="A44" s="35">
        <v>2002</v>
      </c>
      <c r="B44" s="36">
        <v>703532</v>
      </c>
      <c r="C44" s="36">
        <f t="shared" si="10"/>
        <v>8641</v>
      </c>
      <c r="D44" s="36">
        <f t="shared" si="11"/>
        <v>659429</v>
      </c>
      <c r="E44" s="36">
        <v>0</v>
      </c>
      <c r="F44" s="36">
        <v>508048</v>
      </c>
      <c r="G44" s="36">
        <v>110779</v>
      </c>
      <c r="H44" s="36">
        <v>40602</v>
      </c>
      <c r="I44" s="36">
        <v>35462</v>
      </c>
    </row>
    <row r="45" spans="1:9">
      <c r="A45" s="35">
        <v>2003</v>
      </c>
      <c r="B45" s="36">
        <v>778130</v>
      </c>
      <c r="C45" s="36">
        <f t="shared" si="10"/>
        <v>9907</v>
      </c>
      <c r="D45" s="36">
        <f t="shared" si="11"/>
        <v>703118</v>
      </c>
      <c r="E45" s="36">
        <v>0</v>
      </c>
      <c r="F45" s="36">
        <v>581482</v>
      </c>
      <c r="G45" s="36">
        <v>111845</v>
      </c>
      <c r="H45" s="36">
        <v>9791</v>
      </c>
      <c r="I45" s="36">
        <v>65105</v>
      </c>
    </row>
    <row r="46" spans="1:9">
      <c r="A46" s="35">
        <v>2004</v>
      </c>
      <c r="B46" s="36">
        <v>855346</v>
      </c>
      <c r="C46" s="36">
        <f t="shared" si="10"/>
        <v>7560</v>
      </c>
      <c r="D46" s="36">
        <f t="shared" si="11"/>
        <v>696598</v>
      </c>
      <c r="E46" s="36">
        <v>0</v>
      </c>
      <c r="F46" s="36">
        <v>516257</v>
      </c>
      <c r="G46" s="36">
        <v>161793</v>
      </c>
      <c r="H46" s="36">
        <v>18548</v>
      </c>
      <c r="I46" s="36">
        <v>151188</v>
      </c>
    </row>
    <row r="47" spans="1:9">
      <c r="A47" s="35">
        <v>2005</v>
      </c>
      <c r="B47" s="36">
        <v>892207</v>
      </c>
      <c r="C47" s="36">
        <f t="shared" si="10"/>
        <v>6806</v>
      </c>
      <c r="D47" s="36">
        <f t="shared" si="11"/>
        <v>661357</v>
      </c>
      <c r="E47" s="36">
        <v>0</v>
      </c>
      <c r="F47" s="36">
        <v>469762</v>
      </c>
      <c r="G47" s="36">
        <v>184677</v>
      </c>
      <c r="H47" s="36">
        <v>6918</v>
      </c>
      <c r="I47" s="36">
        <v>224044</v>
      </c>
    </row>
    <row r="48" spans="1:9">
      <c r="A48" s="35">
        <v>2006</v>
      </c>
      <c r="B48" s="36">
        <v>953688</v>
      </c>
      <c r="C48" s="36">
        <f t="shared" si="10"/>
        <v>5577</v>
      </c>
      <c r="D48" s="36">
        <f t="shared" si="11"/>
        <v>703465</v>
      </c>
      <c r="E48" s="36">
        <v>0</v>
      </c>
      <c r="F48" s="36">
        <v>474062</v>
      </c>
      <c r="G48" s="36">
        <v>211146</v>
      </c>
      <c r="H48" s="36">
        <v>18257</v>
      </c>
      <c r="I48" s="36">
        <v>244646</v>
      </c>
    </row>
    <row r="49" spans="1:9">
      <c r="A49" s="35">
        <v>2007</v>
      </c>
      <c r="B49" s="36">
        <v>1027208</v>
      </c>
      <c r="C49" s="36">
        <f t="shared" si="10"/>
        <v>3778</v>
      </c>
      <c r="D49" s="36">
        <f t="shared" si="11"/>
        <v>744408</v>
      </c>
      <c r="E49" s="36">
        <v>0</v>
      </c>
      <c r="F49" s="36">
        <v>438769</v>
      </c>
      <c r="G49" s="36">
        <v>283059</v>
      </c>
      <c r="H49" s="36">
        <v>22580</v>
      </c>
      <c r="I49" s="36">
        <v>279022</v>
      </c>
    </row>
    <row r="50" spans="1:9">
      <c r="A50" s="35">
        <v>2008</v>
      </c>
      <c r="B50" s="36">
        <v>1107540</v>
      </c>
      <c r="C50" s="36">
        <f t="shared" si="10"/>
        <v>3202</v>
      </c>
      <c r="D50" s="36">
        <f t="shared" si="11"/>
        <v>797193</v>
      </c>
      <c r="E50" s="36">
        <v>0</v>
      </c>
      <c r="F50" s="36">
        <v>425768</v>
      </c>
      <c r="G50" s="36">
        <v>322580</v>
      </c>
      <c r="H50" s="36">
        <v>48845</v>
      </c>
      <c r="I50" s="36">
        <v>307145</v>
      </c>
    </row>
    <row r="51" spans="1:9">
      <c r="A51" s="35">
        <v>2009</v>
      </c>
      <c r="B51" s="36">
        <v>1301794</v>
      </c>
      <c r="C51" s="36">
        <f t="shared" si="10"/>
        <v>2532</v>
      </c>
      <c r="D51" s="36">
        <f t="shared" si="11"/>
        <v>915547</v>
      </c>
      <c r="E51" s="36">
        <v>0</v>
      </c>
      <c r="F51" s="36">
        <v>496896</v>
      </c>
      <c r="G51" s="36">
        <v>363150</v>
      </c>
      <c r="H51" s="36">
        <v>55501</v>
      </c>
      <c r="I51" s="36">
        <v>383715</v>
      </c>
    </row>
    <row r="52" spans="1:9">
      <c r="A52" s="35">
        <v>2010</v>
      </c>
      <c r="B52" s="36">
        <v>1456946</v>
      </c>
      <c r="C52" s="36">
        <f t="shared" si="10"/>
        <v>2561</v>
      </c>
      <c r="D52" s="36">
        <f t="shared" si="11"/>
        <v>977393</v>
      </c>
      <c r="E52" s="36">
        <v>0</v>
      </c>
      <c r="F52" s="36">
        <v>550624</v>
      </c>
      <c r="G52" s="36">
        <v>369636</v>
      </c>
      <c r="H52" s="36">
        <v>57133</v>
      </c>
      <c r="I52" s="36">
        <v>476992</v>
      </c>
    </row>
    <row r="53" spans="1:9">
      <c r="A53" s="35">
        <v>2011</v>
      </c>
      <c r="B53" s="36">
        <v>1584899</v>
      </c>
      <c r="C53" s="36">
        <f t="shared" si="10"/>
        <v>1637</v>
      </c>
      <c r="D53" s="36">
        <f t="shared" si="11"/>
        <v>1330897</v>
      </c>
      <c r="E53" s="36">
        <v>0</v>
      </c>
      <c r="F53" s="36">
        <v>853919</v>
      </c>
      <c r="G53" s="36">
        <v>372587</v>
      </c>
      <c r="H53" s="36">
        <v>104391</v>
      </c>
      <c r="I53" s="36">
        <v>252365</v>
      </c>
    </row>
    <row r="54" spans="1:9">
      <c r="A54" s="35">
        <v>2012</v>
      </c>
      <c r="B54" s="36">
        <v>1779091</v>
      </c>
      <c r="C54" s="36">
        <f t="shared" si="10"/>
        <v>3673</v>
      </c>
      <c r="D54" s="36">
        <f t="shared" si="11"/>
        <v>1533468</v>
      </c>
      <c r="E54" s="36">
        <v>0</v>
      </c>
      <c r="F54" s="36">
        <v>1008668</v>
      </c>
      <c r="G54" s="36">
        <v>407809</v>
      </c>
      <c r="H54" s="36">
        <v>116991</v>
      </c>
      <c r="I54" s="36">
        <v>241950</v>
      </c>
    </row>
    <row r="55" spans="1:9">
      <c r="B55" s="36"/>
      <c r="C55" s="36"/>
      <c r="D55" s="36"/>
      <c r="E55" s="36"/>
      <c r="F55" s="36"/>
      <c r="G55" s="36"/>
      <c r="H55" s="36"/>
      <c r="I55" s="36"/>
    </row>
  </sheetData>
  <mergeCells count="17">
    <mergeCell ref="K1:K4"/>
    <mergeCell ref="L1:S1"/>
    <mergeCell ref="C2:C3"/>
    <mergeCell ref="C30:C31"/>
    <mergeCell ref="D30:D31"/>
    <mergeCell ref="I30:I31"/>
    <mergeCell ref="L2:L4"/>
    <mergeCell ref="M2:M4"/>
    <mergeCell ref="S2:S4"/>
    <mergeCell ref="N3:N4"/>
    <mergeCell ref="O3:O4"/>
    <mergeCell ref="R3:R4"/>
    <mergeCell ref="B29:B31"/>
    <mergeCell ref="B1:B3"/>
    <mergeCell ref="D1:I1"/>
    <mergeCell ref="D2:D3"/>
    <mergeCell ref="I2:I3"/>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55"/>
  <sheetViews>
    <sheetView topLeftCell="A10" workbookViewId="0">
      <selection activeCell="B32" sqref="B32:I54"/>
    </sheetView>
  </sheetViews>
  <sheetFormatPr defaultRowHeight="12.75"/>
  <cols>
    <col min="1" max="1" width="35.140625"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9" width="18.140625" style="33" customWidth="1"/>
    <col min="10" max="11" width="9.140625" style="33"/>
    <col min="12" max="12" width="20.140625" style="33" bestFit="1" customWidth="1"/>
    <col min="13" max="14" width="9.140625" style="33"/>
    <col min="15" max="15" width="16.85546875" style="33" bestFit="1" customWidth="1"/>
    <col min="16" max="16" width="14.5703125" style="33" bestFit="1" customWidth="1"/>
    <col min="17" max="16384" width="9.140625" style="33"/>
  </cols>
  <sheetData>
    <row r="1" spans="1:20">
      <c r="A1" s="34" t="s">
        <v>99</v>
      </c>
      <c r="B1" s="252" t="s">
        <v>1</v>
      </c>
      <c r="C1" s="90"/>
      <c r="D1" s="253" t="s">
        <v>8</v>
      </c>
      <c r="E1" s="253"/>
      <c r="F1" s="253"/>
      <c r="G1" s="253"/>
      <c r="H1" s="253"/>
      <c r="I1" s="253"/>
      <c r="K1" s="250" t="s">
        <v>1</v>
      </c>
      <c r="L1" s="249" t="s">
        <v>794</v>
      </c>
      <c r="M1" s="249"/>
      <c r="N1" s="249"/>
      <c r="O1" s="249"/>
      <c r="P1" s="249"/>
      <c r="Q1" s="249"/>
      <c r="R1" s="249"/>
      <c r="S1" s="249"/>
    </row>
    <row r="2" spans="1:20" ht="15" customHeight="1">
      <c r="B2" s="252"/>
      <c r="C2" s="252" t="s">
        <v>32</v>
      </c>
      <c r="D2" s="248" t="s">
        <v>2</v>
      </c>
      <c r="I2" s="248" t="s">
        <v>7</v>
      </c>
      <c r="K2" s="250"/>
      <c r="L2" s="251" t="s">
        <v>798</v>
      </c>
      <c r="M2" s="251" t="s">
        <v>799</v>
      </c>
      <c r="N2" s="110"/>
      <c r="O2" s="110"/>
      <c r="P2" s="110"/>
      <c r="Q2" s="110"/>
      <c r="R2" s="110"/>
      <c r="S2" s="251" t="s">
        <v>800</v>
      </c>
    </row>
    <row r="3" spans="1:20">
      <c r="B3" s="252"/>
      <c r="C3" s="252"/>
      <c r="D3" s="248"/>
      <c r="E3" s="58" t="s">
        <v>3</v>
      </c>
      <c r="F3" s="58" t="s">
        <v>4</v>
      </c>
      <c r="G3" s="58" t="s">
        <v>5</v>
      </c>
      <c r="H3" s="58" t="s">
        <v>6</v>
      </c>
      <c r="I3" s="248"/>
      <c r="K3" s="250"/>
      <c r="L3" s="251"/>
      <c r="M3" s="251"/>
      <c r="N3" s="235" t="s">
        <v>801</v>
      </c>
      <c r="O3" s="235" t="s">
        <v>802</v>
      </c>
      <c r="P3" s="91"/>
      <c r="Q3" s="91"/>
      <c r="R3" s="235" t="s">
        <v>803</v>
      </c>
      <c r="S3" s="251"/>
    </row>
    <row r="4" spans="1:20" ht="51">
      <c r="B4" s="90"/>
      <c r="C4" s="90"/>
      <c r="D4" s="91"/>
      <c r="E4" s="58"/>
      <c r="F4" s="58"/>
      <c r="G4" s="58"/>
      <c r="H4" s="58"/>
      <c r="I4" s="91"/>
      <c r="K4" s="250"/>
      <c r="L4" s="251"/>
      <c r="M4" s="251"/>
      <c r="N4" s="235"/>
      <c r="O4" s="235"/>
      <c r="P4" s="111" t="s">
        <v>804</v>
      </c>
      <c r="Q4" s="111" t="s">
        <v>805</v>
      </c>
      <c r="R4" s="235"/>
      <c r="S4" s="251"/>
    </row>
    <row r="5" spans="1:20">
      <c r="A5" s="35">
        <v>1990</v>
      </c>
      <c r="B5" s="36"/>
      <c r="C5" s="36"/>
      <c r="D5" s="36"/>
      <c r="E5" s="36"/>
      <c r="F5" s="36"/>
      <c r="G5" s="36"/>
      <c r="H5" s="36"/>
      <c r="I5" s="36"/>
      <c r="K5" s="37" t="str">
        <f t="shared" ref="K5:L27" si="0">IFERROR(B5/$B5,"")</f>
        <v/>
      </c>
      <c r="L5" s="37" t="str">
        <f t="shared" si="0"/>
        <v/>
      </c>
      <c r="M5" s="37" t="str">
        <f t="shared" ref="M5:N20" si="1">IFERROR(D5/$B5,"")</f>
        <v/>
      </c>
      <c r="N5" s="37" t="str">
        <f t="shared" si="1"/>
        <v/>
      </c>
      <c r="O5" s="38"/>
      <c r="P5" s="37" t="str">
        <f t="shared" ref="P5:P27" si="2">IFERROR(F5/$B5,"")</f>
        <v/>
      </c>
      <c r="Q5" s="37" t="str">
        <f t="shared" ref="Q5:Q27" si="3">IFERROR(G5/$B5,"")</f>
        <v/>
      </c>
      <c r="R5" s="37" t="str">
        <f t="shared" ref="R5:R27" si="4">IFERROR(H5/$B5,"")</f>
        <v/>
      </c>
      <c r="S5" s="37" t="str">
        <f t="shared" ref="S5:S27" si="5">IFERROR(I5/$B5,"")</f>
        <v/>
      </c>
      <c r="T5" s="38"/>
    </row>
    <row r="6" spans="1:20">
      <c r="A6" s="35">
        <v>1991</v>
      </c>
      <c r="B6" s="36"/>
      <c r="C6" s="36"/>
      <c r="D6" s="36"/>
      <c r="E6" s="36"/>
      <c r="F6" s="36"/>
      <c r="G6" s="36"/>
      <c r="H6" s="36"/>
      <c r="I6" s="36"/>
      <c r="K6" s="37" t="str">
        <f t="shared" si="0"/>
        <v/>
      </c>
      <c r="L6" s="37" t="str">
        <f t="shared" si="0"/>
        <v/>
      </c>
      <c r="M6" s="37" t="str">
        <f t="shared" si="1"/>
        <v/>
      </c>
      <c r="N6" s="37" t="str">
        <f t="shared" si="1"/>
        <v/>
      </c>
      <c r="O6" s="38"/>
      <c r="P6" s="37" t="str">
        <f t="shared" si="2"/>
        <v/>
      </c>
      <c r="Q6" s="37" t="str">
        <f t="shared" si="3"/>
        <v/>
      </c>
      <c r="R6" s="37" t="str">
        <f t="shared" si="4"/>
        <v/>
      </c>
      <c r="S6" s="37" t="str">
        <f t="shared" si="5"/>
        <v/>
      </c>
      <c r="T6" s="38"/>
    </row>
    <row r="7" spans="1:20">
      <c r="A7" s="35">
        <v>1992</v>
      </c>
      <c r="B7" s="36"/>
      <c r="C7" s="36"/>
      <c r="D7" s="36"/>
      <c r="E7" s="36"/>
      <c r="F7" s="36"/>
      <c r="G7" s="36"/>
      <c r="H7" s="36"/>
      <c r="I7" s="36"/>
      <c r="K7" s="37" t="str">
        <f t="shared" si="0"/>
        <v/>
      </c>
      <c r="L7" s="37" t="str">
        <f t="shared" si="0"/>
        <v/>
      </c>
      <c r="M7" s="37" t="str">
        <f t="shared" si="1"/>
        <v/>
      </c>
      <c r="N7" s="37" t="str">
        <f t="shared" si="1"/>
        <v/>
      </c>
      <c r="O7" s="38"/>
      <c r="P7" s="37" t="str">
        <f t="shared" si="2"/>
        <v/>
      </c>
      <c r="Q7" s="37" t="str">
        <f t="shared" si="3"/>
        <v/>
      </c>
      <c r="R7" s="37" t="str">
        <f t="shared" si="4"/>
        <v/>
      </c>
      <c r="S7" s="37" t="str">
        <f t="shared" si="5"/>
        <v/>
      </c>
      <c r="T7" s="38"/>
    </row>
    <row r="8" spans="1:20">
      <c r="A8" s="35">
        <v>1993</v>
      </c>
      <c r="B8" s="36"/>
      <c r="C8" s="36"/>
      <c r="D8" s="36"/>
      <c r="E8" s="36"/>
      <c r="F8" s="36"/>
      <c r="G8" s="36"/>
      <c r="H8" s="36"/>
      <c r="I8" s="36"/>
      <c r="K8" s="37" t="str">
        <f t="shared" si="0"/>
        <v/>
      </c>
      <c r="L8" s="37" t="str">
        <f t="shared" si="0"/>
        <v/>
      </c>
      <c r="M8" s="37" t="str">
        <f t="shared" si="1"/>
        <v/>
      </c>
      <c r="N8" s="37" t="str">
        <f t="shared" si="1"/>
        <v/>
      </c>
      <c r="O8" s="38"/>
      <c r="P8" s="37" t="str">
        <f t="shared" si="2"/>
        <v/>
      </c>
      <c r="Q8" s="37" t="str">
        <f t="shared" si="3"/>
        <v/>
      </c>
      <c r="R8" s="37" t="str">
        <f t="shared" si="4"/>
        <v/>
      </c>
      <c r="S8" s="37" t="str">
        <f t="shared" si="5"/>
        <v/>
      </c>
      <c r="T8" s="38"/>
    </row>
    <row r="9" spans="1:20">
      <c r="A9" s="35">
        <v>1994</v>
      </c>
      <c r="B9" s="36"/>
      <c r="C9" s="36"/>
      <c r="D9" s="36"/>
      <c r="E9" s="36"/>
      <c r="F9" s="36"/>
      <c r="G9" s="36"/>
      <c r="H9" s="36"/>
      <c r="I9" s="36"/>
      <c r="K9" s="37" t="str">
        <f t="shared" si="0"/>
        <v/>
      </c>
      <c r="L9" s="37" t="str">
        <f t="shared" si="0"/>
        <v/>
      </c>
      <c r="M9" s="37" t="str">
        <f t="shared" si="1"/>
        <v/>
      </c>
      <c r="N9" s="37" t="str">
        <f t="shared" si="1"/>
        <v/>
      </c>
      <c r="O9" s="38"/>
      <c r="P9" s="37" t="str">
        <f t="shared" si="2"/>
        <v/>
      </c>
      <c r="Q9" s="37" t="str">
        <f t="shared" si="3"/>
        <v/>
      </c>
      <c r="R9" s="37" t="str">
        <f t="shared" si="4"/>
        <v/>
      </c>
      <c r="S9" s="37" t="str">
        <f t="shared" si="5"/>
        <v/>
      </c>
      <c r="T9" s="38"/>
    </row>
    <row r="10" spans="1:20">
      <c r="A10" s="35">
        <v>1995</v>
      </c>
      <c r="B10" s="36"/>
      <c r="C10" s="36"/>
      <c r="D10" s="36"/>
      <c r="E10" s="36"/>
      <c r="F10" s="36"/>
      <c r="G10" s="36"/>
      <c r="H10" s="36"/>
      <c r="I10" s="36"/>
      <c r="K10" s="37" t="str">
        <f t="shared" si="0"/>
        <v/>
      </c>
      <c r="L10" s="37" t="str">
        <f t="shared" si="0"/>
        <v/>
      </c>
      <c r="M10" s="37" t="str">
        <f t="shared" si="1"/>
        <v/>
      </c>
      <c r="N10" s="37" t="str">
        <f t="shared" si="1"/>
        <v/>
      </c>
      <c r="O10" s="38"/>
      <c r="P10" s="37" t="str">
        <f t="shared" si="2"/>
        <v/>
      </c>
      <c r="Q10" s="37" t="str">
        <f t="shared" si="3"/>
        <v/>
      </c>
      <c r="R10" s="37" t="str">
        <f t="shared" si="4"/>
        <v/>
      </c>
      <c r="S10" s="37" t="str">
        <f t="shared" si="5"/>
        <v/>
      </c>
      <c r="T10" s="38"/>
    </row>
    <row r="11" spans="1:20">
      <c r="A11" s="35">
        <v>1996</v>
      </c>
      <c r="B11" s="36"/>
      <c r="C11" s="36"/>
      <c r="D11" s="36"/>
      <c r="E11" s="36"/>
      <c r="F11" s="36"/>
      <c r="G11" s="36"/>
      <c r="H11" s="36"/>
      <c r="I11" s="36"/>
      <c r="K11" s="37" t="str">
        <f t="shared" si="0"/>
        <v/>
      </c>
      <c r="L11" s="37" t="str">
        <f t="shared" si="0"/>
        <v/>
      </c>
      <c r="M11" s="37" t="str">
        <f t="shared" si="1"/>
        <v/>
      </c>
      <c r="N11" s="37" t="str">
        <f t="shared" si="1"/>
        <v/>
      </c>
      <c r="O11" s="38"/>
      <c r="P11" s="37" t="str">
        <f t="shared" si="2"/>
        <v/>
      </c>
      <c r="Q11" s="37" t="str">
        <f t="shared" si="3"/>
        <v/>
      </c>
      <c r="R11" s="37" t="str">
        <f t="shared" si="4"/>
        <v/>
      </c>
      <c r="S11" s="37" t="str">
        <f t="shared" si="5"/>
        <v/>
      </c>
      <c r="T11" s="38"/>
    </row>
    <row r="12" spans="1:20">
      <c r="A12" s="35">
        <v>1997</v>
      </c>
      <c r="B12" s="36"/>
      <c r="C12" s="36"/>
      <c r="D12" s="36"/>
      <c r="E12" s="36"/>
      <c r="F12" s="36"/>
      <c r="G12" s="36"/>
      <c r="H12" s="36"/>
      <c r="I12" s="36"/>
      <c r="K12" s="37" t="str">
        <f t="shared" si="0"/>
        <v/>
      </c>
      <c r="L12" s="37" t="str">
        <f t="shared" si="0"/>
        <v/>
      </c>
      <c r="M12" s="37" t="str">
        <f t="shared" si="1"/>
        <v/>
      </c>
      <c r="N12" s="37" t="str">
        <f t="shared" si="1"/>
        <v/>
      </c>
      <c r="O12" s="38"/>
      <c r="P12" s="37" t="str">
        <f t="shared" si="2"/>
        <v/>
      </c>
      <c r="Q12" s="37" t="str">
        <f t="shared" si="3"/>
        <v/>
      </c>
      <c r="R12" s="37" t="str">
        <f t="shared" si="4"/>
        <v/>
      </c>
      <c r="S12" s="37" t="str">
        <f t="shared" si="5"/>
        <v/>
      </c>
      <c r="T12" s="38"/>
    </row>
    <row r="13" spans="1:20">
      <c r="A13" s="35">
        <v>1998</v>
      </c>
      <c r="B13" s="36"/>
      <c r="C13" s="36"/>
      <c r="D13" s="36"/>
      <c r="E13" s="36"/>
      <c r="F13" s="36"/>
      <c r="G13" s="36"/>
      <c r="H13" s="36"/>
      <c r="I13" s="36"/>
      <c r="K13" s="37" t="str">
        <f t="shared" si="0"/>
        <v/>
      </c>
      <c r="L13" s="37" t="str">
        <f t="shared" si="0"/>
        <v/>
      </c>
      <c r="M13" s="37" t="str">
        <f t="shared" si="1"/>
        <v/>
      </c>
      <c r="N13" s="37" t="str">
        <f t="shared" si="1"/>
        <v/>
      </c>
      <c r="O13" s="38"/>
      <c r="P13" s="37" t="str">
        <f t="shared" si="2"/>
        <v/>
      </c>
      <c r="Q13" s="37" t="str">
        <f t="shared" si="3"/>
        <v/>
      </c>
      <c r="R13" s="37" t="str">
        <f t="shared" si="4"/>
        <v/>
      </c>
      <c r="S13" s="37" t="str">
        <f t="shared" si="5"/>
        <v/>
      </c>
      <c r="T13" s="38"/>
    </row>
    <row r="14" spans="1:20">
      <c r="A14" s="35">
        <v>1999</v>
      </c>
      <c r="B14" s="36"/>
      <c r="C14" s="36"/>
      <c r="D14" s="36"/>
      <c r="E14" s="36"/>
      <c r="F14" s="36"/>
      <c r="G14" s="36"/>
      <c r="H14" s="36"/>
      <c r="I14" s="36"/>
      <c r="K14" s="37" t="str">
        <f t="shared" si="0"/>
        <v/>
      </c>
      <c r="L14" s="37" t="str">
        <f t="shared" si="0"/>
        <v/>
      </c>
      <c r="M14" s="37" t="str">
        <f t="shared" si="1"/>
        <v/>
      </c>
      <c r="N14" s="37" t="str">
        <f t="shared" si="1"/>
        <v/>
      </c>
      <c r="O14" s="38"/>
      <c r="P14" s="37" t="str">
        <f t="shared" si="2"/>
        <v/>
      </c>
      <c r="Q14" s="37" t="str">
        <f t="shared" si="3"/>
        <v/>
      </c>
      <c r="R14" s="37" t="str">
        <f t="shared" si="4"/>
        <v/>
      </c>
      <c r="S14" s="37" t="str">
        <f t="shared" si="5"/>
        <v/>
      </c>
      <c r="T14" s="38"/>
    </row>
    <row r="15" spans="1:20">
      <c r="A15" s="35">
        <v>2000</v>
      </c>
      <c r="B15" s="36">
        <f t="shared" ref="B15:B26" si="6">IFERROR(SUM(D15,C15,I15),"")</f>
        <v>92379.85993721323</v>
      </c>
      <c r="C15" s="36">
        <f>C42/'Exchange rates'!$D3</f>
        <v>1401.8353054817676</v>
      </c>
      <c r="D15" s="36">
        <f t="shared" ref="D15:D27" si="7">IFERROR(SUM(E15:H15),"")</f>
        <v>52607.126566315164</v>
      </c>
      <c r="E15" s="36">
        <f>E42/'Exchange rates'!$D3</f>
        <v>1982.0762564061283</v>
      </c>
      <c r="F15" s="36">
        <f>F42/'Exchange rates'!$D3</f>
        <v>12637.849150768736</v>
      </c>
      <c r="G15" s="36">
        <f>G42/'Exchange rates'!$D3</f>
        <v>16214.950763369019</v>
      </c>
      <c r="H15" s="36">
        <f>H42/'Exchange rates'!$D3</f>
        <v>21772.250395771283</v>
      </c>
      <c r="I15" s="36">
        <f>I42/'Exchange rates'!$D3</f>
        <v>38370.898065416295</v>
      </c>
      <c r="K15" s="37">
        <f t="shared" si="0"/>
        <v>1</v>
      </c>
      <c r="L15" s="37">
        <f t="shared" si="0"/>
        <v>1.5174685331137513E-2</v>
      </c>
      <c r="M15" s="37">
        <f t="shared" si="1"/>
        <v>0.56946532071027223</v>
      </c>
      <c r="N15" s="37">
        <f t="shared" si="1"/>
        <v>2.1455718354122463E-2</v>
      </c>
      <c r="O15" s="38">
        <f t="shared" ref="O15:O27" si="8">SUM(P15:Q15)</f>
        <v>0.31232781619010691</v>
      </c>
      <c r="P15" s="37">
        <f t="shared" si="2"/>
        <v>0.13680307763356817</v>
      </c>
      <c r="Q15" s="37">
        <f t="shared" si="3"/>
        <v>0.17552473855653875</v>
      </c>
      <c r="R15" s="37">
        <f t="shared" si="4"/>
        <v>0.23568178616604291</v>
      </c>
      <c r="S15" s="37">
        <f t="shared" si="5"/>
        <v>0.41535999395859019</v>
      </c>
      <c r="T15" s="38"/>
    </row>
    <row r="16" spans="1:20">
      <c r="A16" s="35">
        <v>2001</v>
      </c>
      <c r="B16" s="36">
        <f t="shared" si="6"/>
        <v>90148.682921592568</v>
      </c>
      <c r="C16" s="36">
        <f>C43/'Exchange rates'!$D4</f>
        <v>1328.7529689617693</v>
      </c>
      <c r="D16" s="36">
        <f t="shared" si="7"/>
        <v>51526.54956321037</v>
      </c>
      <c r="E16" s="36">
        <f>E43/'Exchange rates'!$D4</f>
        <v>2134.1635243756796</v>
      </c>
      <c r="F16" s="36">
        <f>F43/'Exchange rates'!$D4</f>
        <v>11399.337099609507</v>
      </c>
      <c r="G16" s="36">
        <f>G43/'Exchange rates'!$D4</f>
        <v>17689.241958642531</v>
      </c>
      <c r="H16" s="36">
        <f>H43/'Exchange rates'!$D4</f>
        <v>20303.806980582656</v>
      </c>
      <c r="I16" s="36">
        <f>I43/'Exchange rates'!$D4</f>
        <v>37293.380389420432</v>
      </c>
      <c r="K16" s="37">
        <f t="shared" si="0"/>
        <v>1</v>
      </c>
      <c r="L16" s="37">
        <f t="shared" si="0"/>
        <v>1.4739571626547902E-2</v>
      </c>
      <c r="M16" s="37">
        <f t="shared" si="1"/>
        <v>0.57157296028413351</v>
      </c>
      <c r="N16" s="37">
        <f t="shared" si="1"/>
        <v>2.3673818132560882E-2</v>
      </c>
      <c r="O16" s="38">
        <f t="shared" si="8"/>
        <v>0.3226733671034554</v>
      </c>
      <c r="P16" s="37">
        <f t="shared" si="2"/>
        <v>0.12645040093956955</v>
      </c>
      <c r="Q16" s="37">
        <f t="shared" si="3"/>
        <v>0.19622296616388582</v>
      </c>
      <c r="R16" s="37">
        <f t="shared" si="4"/>
        <v>0.22522577504811725</v>
      </c>
      <c r="S16" s="37">
        <f t="shared" si="5"/>
        <v>0.41368746808931867</v>
      </c>
      <c r="T16" s="38"/>
    </row>
    <row r="17" spans="1:20">
      <c r="A17" s="35">
        <v>2002</v>
      </c>
      <c r="B17" s="36">
        <f t="shared" si="6"/>
        <v>92575.331404346944</v>
      </c>
      <c r="C17" s="36">
        <f>C44/'Exchange rates'!$D5</f>
        <v>1191.3061032232017</v>
      </c>
      <c r="D17" s="36">
        <f t="shared" si="7"/>
        <v>53722.091380122467</v>
      </c>
      <c r="E17" s="36">
        <f>E44/'Exchange rates'!$D5</f>
        <v>2394.8590269833794</v>
      </c>
      <c r="F17" s="36">
        <f>F44/'Exchange rates'!$D5</f>
        <v>11889.913195612677</v>
      </c>
      <c r="G17" s="36">
        <f>G44/'Exchange rates'!$D5</f>
        <v>19863.400847856807</v>
      </c>
      <c r="H17" s="36">
        <f>H44/'Exchange rates'!$D5</f>
        <v>19573.918309669603</v>
      </c>
      <c r="I17" s="36">
        <f>I44/'Exchange rates'!$D5</f>
        <v>37661.933921001277</v>
      </c>
      <c r="K17" s="37">
        <f t="shared" si="0"/>
        <v>1</v>
      </c>
      <c r="L17" s="37">
        <f t="shared" si="0"/>
        <v>1.2868504872209002E-2</v>
      </c>
      <c r="M17" s="37">
        <f t="shared" si="1"/>
        <v>0.58030676817647242</v>
      </c>
      <c r="N17" s="37">
        <f t="shared" si="1"/>
        <v>2.5869300067889654E-2</v>
      </c>
      <c r="O17" s="38">
        <f t="shared" si="8"/>
        <v>0.34299973396561323</v>
      </c>
      <c r="P17" s="37">
        <f t="shared" si="2"/>
        <v>0.12843500547333042</v>
      </c>
      <c r="Q17" s="37">
        <f t="shared" si="3"/>
        <v>0.21456472849228284</v>
      </c>
      <c r="R17" s="37">
        <f t="shared" si="4"/>
        <v>0.21143773414296949</v>
      </c>
      <c r="S17" s="37">
        <f t="shared" si="5"/>
        <v>0.4068247269513186</v>
      </c>
      <c r="T17" s="38"/>
    </row>
    <row r="18" spans="1:20">
      <c r="A18" s="35">
        <v>2003</v>
      </c>
      <c r="B18" s="36">
        <f t="shared" si="6"/>
        <v>90152.879271131926</v>
      </c>
      <c r="C18" s="36">
        <f>C45/'Exchange rates'!$D6</f>
        <v>1162.2054449782659</v>
      </c>
      <c r="D18" s="36">
        <f t="shared" si="7"/>
        <v>56049.362778742245</v>
      </c>
      <c r="E18" s="36">
        <f>E45/'Exchange rates'!$D6</f>
        <v>2239.7620681766189</v>
      </c>
      <c r="F18" s="36">
        <f>F45/'Exchange rates'!$D6</f>
        <v>10902.337599418628</v>
      </c>
      <c r="G18" s="36">
        <f>G45/'Exchange rates'!$D6</f>
        <v>28840.216937838966</v>
      </c>
      <c r="H18" s="36">
        <f>H45/'Exchange rates'!$D6</f>
        <v>14067.046173308034</v>
      </c>
      <c r="I18" s="36">
        <f>I45/'Exchange rates'!$D6</f>
        <v>32941.311047411415</v>
      </c>
      <c r="K18" s="37">
        <f t="shared" si="0"/>
        <v>1</v>
      </c>
      <c r="L18" s="37">
        <f t="shared" si="0"/>
        <v>1.2891495583662612E-2</v>
      </c>
      <c r="M18" s="37">
        <f t="shared" si="1"/>
        <v>0.62171461668102201</v>
      </c>
      <c r="N18" s="37">
        <f t="shared" si="1"/>
        <v>2.4844043654341928E-2</v>
      </c>
      <c r="O18" s="38">
        <f t="shared" si="8"/>
        <v>0.44083511096448869</v>
      </c>
      <c r="P18" s="37">
        <f t="shared" si="2"/>
        <v>0.12093166283275539</v>
      </c>
      <c r="Q18" s="37">
        <f t="shared" si="3"/>
        <v>0.31990344813173333</v>
      </c>
      <c r="R18" s="37">
        <f t="shared" si="4"/>
        <v>0.15603546206219149</v>
      </c>
      <c r="S18" s="37">
        <f t="shared" si="5"/>
        <v>0.36539388773531534</v>
      </c>
      <c r="T18" s="38"/>
    </row>
    <row r="19" spans="1:20">
      <c r="A19" s="35">
        <v>2004</v>
      </c>
      <c r="B19" s="36">
        <f t="shared" si="6"/>
        <v>90007.52698288954</v>
      </c>
      <c r="C19" s="36">
        <f>C46/'Exchange rates'!$D7</f>
        <v>1068.2939286818371</v>
      </c>
      <c r="D19" s="36">
        <f t="shared" si="7"/>
        <v>54250.460355649935</v>
      </c>
      <c r="E19" s="36">
        <f>E46/'Exchange rates'!$D7</f>
        <v>2014.0055645909219</v>
      </c>
      <c r="F19" s="36">
        <f>F46/'Exchange rates'!$D7</f>
        <v>7063.8046210298526</v>
      </c>
      <c r="G19" s="36">
        <f>G46/'Exchange rates'!$D7</f>
        <v>28763.424239573113</v>
      </c>
      <c r="H19" s="36">
        <f>H46/'Exchange rates'!$D7</f>
        <v>16409.225930456054</v>
      </c>
      <c r="I19" s="36">
        <f>I46/'Exchange rates'!$D7</f>
        <v>34688.772698557776</v>
      </c>
      <c r="K19" s="37">
        <f t="shared" si="0"/>
        <v>1</v>
      </c>
      <c r="L19" s="37">
        <f t="shared" si="0"/>
        <v>1.1868939904158462E-2</v>
      </c>
      <c r="M19" s="37">
        <f t="shared" si="1"/>
        <v>0.60273248442836302</v>
      </c>
      <c r="N19" s="37">
        <f t="shared" si="1"/>
        <v>2.2375968234009863E-2</v>
      </c>
      <c r="O19" s="38">
        <f t="shared" si="8"/>
        <v>0.39804703074903647</v>
      </c>
      <c r="P19" s="37">
        <f t="shared" si="2"/>
        <v>7.8480154469444369E-2</v>
      </c>
      <c r="Q19" s="37">
        <f t="shared" si="3"/>
        <v>0.31956687627959213</v>
      </c>
      <c r="R19" s="37">
        <f t="shared" si="4"/>
        <v>0.18230948544531675</v>
      </c>
      <c r="S19" s="37">
        <f t="shared" si="5"/>
        <v>0.38539857566747859</v>
      </c>
      <c r="T19" s="38"/>
    </row>
    <row r="20" spans="1:20">
      <c r="A20" s="35">
        <v>2005</v>
      </c>
      <c r="B20" s="36">
        <f t="shared" si="6"/>
        <v>79131.216618803504</v>
      </c>
      <c r="C20" s="36">
        <f>C47/'Exchange rates'!$D8</f>
        <v>833.75828658847524</v>
      </c>
      <c r="D20" s="36">
        <f t="shared" si="7"/>
        <v>47888.161249630954</v>
      </c>
      <c r="E20" s="36">
        <f>E47/'Exchange rates'!$D8</f>
        <v>1335.2478595775517</v>
      </c>
      <c r="F20" s="36">
        <f>F47/'Exchange rates'!$D8</f>
        <v>5856.9741538957023</v>
      </c>
      <c r="G20" s="36">
        <f>G47/'Exchange rates'!$D8</f>
        <v>27432.164040902866</v>
      </c>
      <c r="H20" s="36">
        <f>H47/'Exchange rates'!$D8</f>
        <v>13263.775195254837</v>
      </c>
      <c r="I20" s="36">
        <f>I47/'Exchange rates'!$D8</f>
        <v>30409.297082584071</v>
      </c>
      <c r="K20" s="37">
        <f t="shared" si="0"/>
        <v>1</v>
      </c>
      <c r="L20" s="37">
        <f t="shared" si="0"/>
        <v>1.0536401716214155E-2</v>
      </c>
      <c r="M20" s="37">
        <f t="shared" si="1"/>
        <v>0.6051740804178608</v>
      </c>
      <c r="N20" s="37">
        <f t="shared" si="1"/>
        <v>1.6873844692794276E-2</v>
      </c>
      <c r="O20" s="38">
        <f t="shared" si="8"/>
        <v>0.42068275476113759</v>
      </c>
      <c r="P20" s="37">
        <f t="shared" si="2"/>
        <v>7.4015975036885034E-2</v>
      </c>
      <c r="Q20" s="37">
        <f t="shared" si="3"/>
        <v>0.34666677972425253</v>
      </c>
      <c r="R20" s="37">
        <f t="shared" si="4"/>
        <v>0.16761748096392898</v>
      </c>
      <c r="S20" s="37">
        <f t="shared" si="5"/>
        <v>0.38428951786592502</v>
      </c>
      <c r="T20" s="38"/>
    </row>
    <row r="21" spans="1:20">
      <c r="A21" s="35">
        <v>2006</v>
      </c>
      <c r="B21" s="36">
        <f t="shared" si="6"/>
        <v>70682.253891220113</v>
      </c>
      <c r="C21" s="36">
        <f>C48/'Exchange rates'!$D9</f>
        <v>519.49967154214312</v>
      </c>
      <c r="D21" s="36">
        <f t="shared" si="7"/>
        <v>44485.125551339974</v>
      </c>
      <c r="E21" s="36">
        <f>E48/'Exchange rates'!$D9</f>
        <v>1461.4363663176523</v>
      </c>
      <c r="F21" s="36">
        <f>F48/'Exchange rates'!$D9</f>
        <v>3224.5177032081615</v>
      </c>
      <c r="G21" s="36">
        <f>G48/'Exchange rates'!$D9</f>
        <v>26929.924521725141</v>
      </c>
      <c r="H21" s="36">
        <f>H48/'Exchange rates'!$D9</f>
        <v>12869.246960089018</v>
      </c>
      <c r="I21" s="36">
        <f>I48/'Exchange rates'!$D9</f>
        <v>25677.628668338002</v>
      </c>
      <c r="K21" s="37">
        <f t="shared" si="0"/>
        <v>1</v>
      </c>
      <c r="L21" s="37">
        <f t="shared" si="0"/>
        <v>7.3497892744288033E-3</v>
      </c>
      <c r="M21" s="37">
        <f t="shared" ref="M21:N27" si="9">IFERROR(D21/$B21,"")</f>
        <v>0.62936767154882356</v>
      </c>
      <c r="N21" s="37">
        <f t="shared" si="9"/>
        <v>2.0676142678851199E-2</v>
      </c>
      <c r="O21" s="38">
        <f t="shared" si="8"/>
        <v>0.42661970388410286</v>
      </c>
      <c r="P21" s="37">
        <f t="shared" si="2"/>
        <v>4.5619904936402986E-2</v>
      </c>
      <c r="Q21" s="37">
        <f t="shared" si="3"/>
        <v>0.38099979894769986</v>
      </c>
      <c r="R21" s="37">
        <f t="shared" si="4"/>
        <v>0.18207182498586943</v>
      </c>
      <c r="S21" s="37">
        <f t="shared" si="5"/>
        <v>0.36328253917674774</v>
      </c>
      <c r="T21" s="38"/>
    </row>
    <row r="22" spans="1:20">
      <c r="A22" s="35">
        <v>2007</v>
      </c>
      <c r="B22" s="36">
        <f t="shared" si="6"/>
        <v>63175.717391887905</v>
      </c>
      <c r="C22" s="36">
        <f>C49/'Exchange rates'!$D10</f>
        <v>510.02603817142244</v>
      </c>
      <c r="D22" s="36">
        <f t="shared" si="7"/>
        <v>36097.629721096288</v>
      </c>
      <c r="E22" s="36">
        <f>E49/'Exchange rates'!$D10</f>
        <v>506.40216895283606</v>
      </c>
      <c r="F22" s="36">
        <f>F49/'Exchange rates'!$D10</f>
        <v>1962.9291600676456</v>
      </c>
      <c r="G22" s="36">
        <f>G49/'Exchange rates'!$D10</f>
        <v>21028.641988564679</v>
      </c>
      <c r="H22" s="36">
        <f>H49/'Exchange rates'!$D10</f>
        <v>12599.656403511128</v>
      </c>
      <c r="I22" s="36">
        <f>I49/'Exchange rates'!$D10</f>
        <v>26568.061632620193</v>
      </c>
      <c r="K22" s="37">
        <f t="shared" si="0"/>
        <v>1</v>
      </c>
      <c r="L22" s="37">
        <f t="shared" si="0"/>
        <v>8.0731340968818576E-3</v>
      </c>
      <c r="M22" s="37">
        <f t="shared" si="9"/>
        <v>0.57138456374270497</v>
      </c>
      <c r="N22" s="37">
        <f t="shared" si="9"/>
        <v>8.01577235461454E-3</v>
      </c>
      <c r="O22" s="38">
        <f t="shared" si="8"/>
        <v>0.36393051156051559</v>
      </c>
      <c r="P22" s="37">
        <f t="shared" si="2"/>
        <v>3.1070943728130834E-2</v>
      </c>
      <c r="Q22" s="37">
        <f t="shared" si="3"/>
        <v>0.33285956783238474</v>
      </c>
      <c r="R22" s="37">
        <f t="shared" si="4"/>
        <v>0.19943827982757487</v>
      </c>
      <c r="S22" s="37">
        <f t="shared" si="5"/>
        <v>0.42054230216041316</v>
      </c>
      <c r="T22" s="38"/>
    </row>
    <row r="23" spans="1:20">
      <c r="A23" s="35">
        <v>2008</v>
      </c>
      <c r="B23" s="36">
        <f t="shared" si="6"/>
        <v>78954.9356223176</v>
      </c>
      <c r="C23" s="36">
        <f>C50/'Exchange rates'!$D11</f>
        <v>476.26072961373387</v>
      </c>
      <c r="D23" s="36">
        <f t="shared" si="7"/>
        <v>44200.643776824028</v>
      </c>
      <c r="E23" s="36">
        <f>E50/'Exchange rates'!$D11</f>
        <v>457.48390557939911</v>
      </c>
      <c r="F23" s="36">
        <f>F50/'Exchange rates'!$D11</f>
        <v>1989.4045064377681</v>
      </c>
      <c r="G23" s="36">
        <f>G50/'Exchange rates'!$D11</f>
        <v>30370.976394849782</v>
      </c>
      <c r="H23" s="36">
        <f>H50/'Exchange rates'!$D11</f>
        <v>11382.77896995708</v>
      </c>
      <c r="I23" s="36">
        <f>I50/'Exchange rates'!$D11</f>
        <v>34278.031115879829</v>
      </c>
      <c r="K23" s="37">
        <f t="shared" si="0"/>
        <v>1</v>
      </c>
      <c r="L23" s="37">
        <f t="shared" si="0"/>
        <v>6.032057728372244E-3</v>
      </c>
      <c r="M23" s="37">
        <f t="shared" si="9"/>
        <v>0.55982116163400641</v>
      </c>
      <c r="N23" s="37">
        <f t="shared" si="9"/>
        <v>5.794240752317016E-3</v>
      </c>
      <c r="O23" s="38">
        <f t="shared" si="8"/>
        <v>0.409858872611638</v>
      </c>
      <c r="P23" s="37">
        <f t="shared" si="2"/>
        <v>2.5196708613051393E-2</v>
      </c>
      <c r="Q23" s="37">
        <f t="shared" si="3"/>
        <v>0.3846621639985866</v>
      </c>
      <c r="R23" s="37">
        <f t="shared" si="4"/>
        <v>0.14416804827005134</v>
      </c>
      <c r="S23" s="37">
        <f t="shared" si="5"/>
        <v>0.43414678063762124</v>
      </c>
      <c r="T23" s="38"/>
    </row>
    <row r="24" spans="1:20">
      <c r="A24" s="35">
        <v>2009</v>
      </c>
      <c r="B24" s="36">
        <f t="shared" si="6"/>
        <v>91311.944347452401</v>
      </c>
      <c r="C24" s="36">
        <f>C51/'Exchange rates'!$D12</f>
        <v>369.58448604657406</v>
      </c>
      <c r="D24" s="36">
        <f t="shared" si="7"/>
        <v>53631.919636861756</v>
      </c>
      <c r="E24" s="36">
        <f>E51/'Exchange rates'!$D12</f>
        <v>332.65289677956542</v>
      </c>
      <c r="F24" s="36">
        <f>F51/'Exchange rates'!$D12</f>
        <v>7039.9666944213159</v>
      </c>
      <c r="G24" s="36">
        <f>G51/'Exchange rates'!$D12</f>
        <v>32525.046332357444</v>
      </c>
      <c r="H24" s="36">
        <f>H51/'Exchange rates'!$D12</f>
        <v>13734.253713303429</v>
      </c>
      <c r="I24" s="36">
        <f>I51/'Exchange rates'!$D12</f>
        <v>37310.440224544065</v>
      </c>
      <c r="K24" s="37">
        <f t="shared" si="0"/>
        <v>1</v>
      </c>
      <c r="L24" s="37">
        <f t="shared" si="0"/>
        <v>4.047493333843191E-3</v>
      </c>
      <c r="M24" s="37">
        <f t="shared" si="9"/>
        <v>0.58734834769026667</v>
      </c>
      <c r="N24" s="37">
        <f t="shared" si="9"/>
        <v>3.6430381496837159E-3</v>
      </c>
      <c r="O24" s="38">
        <f t="shared" si="8"/>
        <v>0.43329504490923287</v>
      </c>
      <c r="P24" s="37">
        <f t="shared" si="2"/>
        <v>7.7097982577541413E-2</v>
      </c>
      <c r="Q24" s="37">
        <f t="shared" si="3"/>
        <v>0.35619706233169146</v>
      </c>
      <c r="R24" s="37">
        <f t="shared" si="4"/>
        <v>0.1504102646313501</v>
      </c>
      <c r="S24" s="37">
        <f t="shared" si="5"/>
        <v>0.40860415897589003</v>
      </c>
      <c r="T24" s="38"/>
    </row>
    <row r="25" spans="1:20">
      <c r="A25" s="35">
        <v>2010</v>
      </c>
      <c r="B25" s="36">
        <f t="shared" si="6"/>
        <v>101519.61113423656</v>
      </c>
      <c r="C25" s="36">
        <f>C52/'Exchange rates'!$D13</f>
        <v>433.31140144750447</v>
      </c>
      <c r="D25" s="36">
        <f t="shared" si="7"/>
        <v>64263.290051428034</v>
      </c>
      <c r="E25" s="36">
        <f>E52/'Exchange rates'!$D13</f>
        <v>133.87402145744096</v>
      </c>
      <c r="F25" s="36">
        <f>F52/'Exchange rates'!$D13</f>
        <v>1848.0523142615443</v>
      </c>
      <c r="G25" s="36">
        <f>G52/'Exchange rates'!$D13</f>
        <v>44319.149221865642</v>
      </c>
      <c r="H25" s="36">
        <f>H52/'Exchange rates'!$D13</f>
        <v>17962.214493843407</v>
      </c>
      <c r="I25" s="36">
        <f>I52/'Exchange rates'!$D13</f>
        <v>36823.009681361029</v>
      </c>
      <c r="K25" s="37">
        <f t="shared" si="0"/>
        <v>1</v>
      </c>
      <c r="L25" s="37">
        <f t="shared" si="0"/>
        <v>4.2682531641551388E-3</v>
      </c>
      <c r="M25" s="37">
        <f t="shared" si="9"/>
        <v>0.63301355603553755</v>
      </c>
      <c r="N25" s="37">
        <f t="shared" si="9"/>
        <v>1.3187010860435926E-3</v>
      </c>
      <c r="O25" s="38">
        <f t="shared" si="8"/>
        <v>0.45476141033560086</v>
      </c>
      <c r="P25" s="37">
        <f t="shared" si="2"/>
        <v>1.82038947314122E-2</v>
      </c>
      <c r="Q25" s="37">
        <f t="shared" si="3"/>
        <v>0.43655751560418865</v>
      </c>
      <c r="R25" s="37">
        <f t="shared" si="4"/>
        <v>0.17693344461389307</v>
      </c>
      <c r="S25" s="37">
        <f t="shared" si="5"/>
        <v>0.36271819080030743</v>
      </c>
      <c r="T25" s="38"/>
    </row>
    <row r="26" spans="1:20">
      <c r="A26" s="35">
        <v>2011</v>
      </c>
      <c r="B26" s="36">
        <f t="shared" si="6"/>
        <v>112414.5706386063</v>
      </c>
      <c r="C26" s="36">
        <f>C53/'Exchange rates'!$D14</f>
        <v>860.19917858964379</v>
      </c>
      <c r="D26" s="36">
        <f t="shared" si="7"/>
        <v>65361.715834966315</v>
      </c>
      <c r="E26" s="36">
        <f>E53/'Exchange rates'!$D14</f>
        <v>63.753254771427805</v>
      </c>
      <c r="F26" s="36">
        <f>F53/'Exchange rates'!$D14</f>
        <v>3003.6507126942797</v>
      </c>
      <c r="G26" s="36">
        <f>G53/'Exchange rates'!$D14</f>
        <v>44720.156765898049</v>
      </c>
      <c r="H26" s="36">
        <f>H53/'Exchange rates'!$D14</f>
        <v>17574.155101602555</v>
      </c>
      <c r="I26" s="36">
        <f>I53/'Exchange rates'!$D14</f>
        <v>46192.655625050334</v>
      </c>
      <c r="K26" s="37">
        <f t="shared" si="0"/>
        <v>1</v>
      </c>
      <c r="L26" s="37">
        <f t="shared" si="0"/>
        <v>7.6520256555979533E-3</v>
      </c>
      <c r="M26" s="37">
        <f t="shared" si="9"/>
        <v>0.5814345548237968</v>
      </c>
      <c r="N26" s="37">
        <f t="shared" si="9"/>
        <v>5.6712625782634235E-4</v>
      </c>
      <c r="O26" s="38">
        <f t="shared" si="8"/>
        <v>0.42453400130856916</v>
      </c>
      <c r="P26" s="37">
        <f t="shared" si="2"/>
        <v>2.671940741872782E-2</v>
      </c>
      <c r="Q26" s="37">
        <f t="shared" si="3"/>
        <v>0.39781459388984136</v>
      </c>
      <c r="R26" s="37">
        <f t="shared" si="4"/>
        <v>0.15633342725740129</v>
      </c>
      <c r="S26" s="37">
        <f t="shared" si="5"/>
        <v>0.41091341952060517</v>
      </c>
      <c r="T26" s="38"/>
    </row>
    <row r="27" spans="1:20">
      <c r="A27" s="35">
        <v>2012</v>
      </c>
      <c r="B27" s="36">
        <f>IFERROR(SUM(D27,C27,I27),"")</f>
        <v>112159.812996225</v>
      </c>
      <c r="C27" s="36">
        <f>C54/'Exchange rates'!$D15</f>
        <v>921.7190375753994</v>
      </c>
      <c r="D27" s="36">
        <f t="shared" si="7"/>
        <v>65092.359982266884</v>
      </c>
      <c r="E27" s="36">
        <f>E54/'Exchange rates'!$D15</f>
        <v>83.023227695903927</v>
      </c>
      <c r="F27" s="36">
        <f>F54/'Exchange rates'!$D15</f>
        <v>3626.8253691040745</v>
      </c>
      <c r="G27" s="36">
        <f>G54/'Exchange rates'!$D15</f>
        <v>45055.550331152517</v>
      </c>
      <c r="H27" s="36">
        <f>H54/'Exchange rates'!$D15</f>
        <v>16326.961054314388</v>
      </c>
      <c r="I27" s="36">
        <f>I54/'Exchange rates'!$D15</f>
        <v>46145.733976382711</v>
      </c>
      <c r="K27" s="37">
        <f t="shared" si="0"/>
        <v>1</v>
      </c>
      <c r="L27" s="37">
        <f t="shared" si="0"/>
        <v>8.2179081165766749E-3</v>
      </c>
      <c r="M27" s="37">
        <f t="shared" si="9"/>
        <v>0.58035367787620795</v>
      </c>
      <c r="N27" s="37">
        <f t="shared" si="9"/>
        <v>7.4022259379746174E-4</v>
      </c>
      <c r="O27" s="38">
        <f t="shared" si="8"/>
        <v>0.43404472956722129</v>
      </c>
      <c r="P27" s="37">
        <f t="shared" si="2"/>
        <v>3.2336228745550283E-2</v>
      </c>
      <c r="Q27" s="37">
        <f t="shared" si="3"/>
        <v>0.40170850082167103</v>
      </c>
      <c r="R27" s="37">
        <f t="shared" si="4"/>
        <v>0.1455687257151892</v>
      </c>
      <c r="S27" s="37">
        <f t="shared" si="5"/>
        <v>0.41142841400721536</v>
      </c>
      <c r="T27" s="38"/>
    </row>
    <row r="28" spans="1:20">
      <c r="B28" s="36"/>
      <c r="C28" s="36"/>
      <c r="D28" s="36"/>
      <c r="E28" s="36"/>
      <c r="F28" s="36"/>
      <c r="G28" s="36"/>
      <c r="H28" s="36"/>
      <c r="I28" s="36"/>
    </row>
    <row r="29" spans="1:20">
      <c r="B29" s="252" t="s">
        <v>1</v>
      </c>
      <c r="C29" s="36"/>
    </row>
    <row r="30" spans="1:20">
      <c r="B30" s="252"/>
      <c r="C30" s="252" t="s">
        <v>32</v>
      </c>
      <c r="D30" s="248" t="s">
        <v>2</v>
      </c>
      <c r="I30" s="248" t="s">
        <v>7</v>
      </c>
    </row>
    <row r="31" spans="1:20">
      <c r="B31" s="252"/>
      <c r="C31" s="252"/>
      <c r="D31" s="248"/>
      <c r="E31" s="58" t="s">
        <v>3</v>
      </c>
      <c r="F31" s="58" t="s">
        <v>4</v>
      </c>
      <c r="G31" s="58" t="s">
        <v>5</v>
      </c>
      <c r="H31" s="58" t="s">
        <v>6</v>
      </c>
      <c r="I31" s="248"/>
    </row>
    <row r="32" spans="1:20">
      <c r="A32" s="35">
        <v>1990</v>
      </c>
      <c r="B32" s="36"/>
      <c r="C32" s="36"/>
      <c r="D32" s="36">
        <f t="shared" ref="D32:D36" si="10">IFERROR(SUM(E32:H32),"")</f>
        <v>321660</v>
      </c>
      <c r="E32" s="36">
        <v>10456</v>
      </c>
      <c r="F32" s="36">
        <v>140000</v>
      </c>
      <c r="G32" s="36">
        <v>34000</v>
      </c>
      <c r="H32" s="36">
        <v>137204</v>
      </c>
      <c r="I32" s="36">
        <v>203340</v>
      </c>
    </row>
    <row r="33" spans="1:9">
      <c r="A33" s="35">
        <v>1991</v>
      </c>
      <c r="B33" s="36">
        <v>564918</v>
      </c>
      <c r="C33" s="36">
        <f t="shared" ref="C33:C53" si="11">IFERROR(B33-SUM(D33,I33),"")</f>
        <v>6818</v>
      </c>
      <c r="D33" s="36">
        <f t="shared" si="10"/>
        <v>333039</v>
      </c>
      <c r="E33" s="36">
        <v>16952</v>
      </c>
      <c r="F33" s="36">
        <v>150000</v>
      </c>
      <c r="G33" s="36">
        <v>34000</v>
      </c>
      <c r="H33" s="36">
        <v>132087</v>
      </c>
      <c r="I33" s="36">
        <v>225061</v>
      </c>
    </row>
    <row r="34" spans="1:9">
      <c r="A34" s="35">
        <v>1992</v>
      </c>
      <c r="B34" s="36">
        <v>623118</v>
      </c>
      <c r="C34" s="36">
        <f t="shared" si="11"/>
        <v>6818</v>
      </c>
      <c r="D34" s="36">
        <f t="shared" si="10"/>
        <v>326106</v>
      </c>
      <c r="E34" s="36">
        <v>6168</v>
      </c>
      <c r="F34" s="36">
        <v>150000</v>
      </c>
      <c r="G34" s="36">
        <v>34000</v>
      </c>
      <c r="H34" s="36">
        <v>135938</v>
      </c>
      <c r="I34" s="36">
        <v>290194</v>
      </c>
    </row>
    <row r="35" spans="1:9">
      <c r="A35" s="35">
        <v>1993</v>
      </c>
      <c r="B35" s="36">
        <v>739417</v>
      </c>
      <c r="C35" s="36">
        <f t="shared" si="11"/>
        <v>9392</v>
      </c>
      <c r="D35" s="36">
        <f t="shared" si="10"/>
        <v>308916</v>
      </c>
      <c r="E35" s="36">
        <v>4301</v>
      </c>
      <c r="F35" s="36">
        <v>137200</v>
      </c>
      <c r="G35" s="36">
        <v>34135</v>
      </c>
      <c r="H35" s="36">
        <v>133280</v>
      </c>
      <c r="I35" s="36">
        <v>421109</v>
      </c>
    </row>
    <row r="36" spans="1:9">
      <c r="A36" s="35">
        <v>1994</v>
      </c>
      <c r="B36" s="36">
        <v>759156</v>
      </c>
      <c r="C36" s="36">
        <f t="shared" si="11"/>
        <v>11838</v>
      </c>
      <c r="D36" s="36">
        <f t="shared" si="10"/>
        <v>440688</v>
      </c>
      <c r="E36" s="36">
        <v>11945</v>
      </c>
      <c r="F36" s="36">
        <v>171700</v>
      </c>
      <c r="G36" s="36">
        <v>65092</v>
      </c>
      <c r="H36" s="36">
        <v>191951</v>
      </c>
      <c r="I36" s="36">
        <v>306630</v>
      </c>
    </row>
    <row r="37" spans="1:9">
      <c r="A37" s="35">
        <v>1995</v>
      </c>
      <c r="B37" s="36">
        <v>749930</v>
      </c>
      <c r="C37" s="36">
        <f t="shared" si="11"/>
        <v>9957</v>
      </c>
      <c r="D37" s="36">
        <f t="shared" ref="D37:D54" si="12">IFERROR(SUM(E37:H37),"")</f>
        <v>420354</v>
      </c>
      <c r="E37" s="36">
        <v>15583</v>
      </c>
      <c r="F37" s="36">
        <v>150300</v>
      </c>
      <c r="G37" s="36">
        <v>61103</v>
      </c>
      <c r="H37" s="36">
        <v>193368</v>
      </c>
      <c r="I37" s="36">
        <v>319619</v>
      </c>
    </row>
    <row r="38" spans="1:9">
      <c r="A38" s="35">
        <v>1996</v>
      </c>
      <c r="B38" s="36">
        <v>753477</v>
      </c>
      <c r="C38" s="36">
        <f t="shared" si="11"/>
        <v>10781</v>
      </c>
      <c r="D38" s="36">
        <f t="shared" si="12"/>
        <v>401426</v>
      </c>
      <c r="E38" s="36">
        <v>15281</v>
      </c>
      <c r="F38" s="36">
        <v>134100</v>
      </c>
      <c r="G38" s="36">
        <v>78308</v>
      </c>
      <c r="H38" s="36">
        <v>173737</v>
      </c>
      <c r="I38" s="36">
        <v>341270</v>
      </c>
    </row>
    <row r="39" spans="1:9">
      <c r="A39" s="35">
        <v>1997</v>
      </c>
      <c r="B39" s="36">
        <v>747162</v>
      </c>
      <c r="C39" s="36">
        <f t="shared" si="11"/>
        <v>10450</v>
      </c>
      <c r="D39" s="36">
        <f t="shared" si="12"/>
        <v>376899</v>
      </c>
      <c r="E39" s="36">
        <v>14825</v>
      </c>
      <c r="F39" s="36">
        <v>116500</v>
      </c>
      <c r="G39" s="36">
        <v>90245</v>
      </c>
      <c r="H39" s="36">
        <v>155329</v>
      </c>
      <c r="I39" s="36">
        <v>359813</v>
      </c>
    </row>
    <row r="40" spans="1:9">
      <c r="A40" s="35">
        <v>1998</v>
      </c>
      <c r="B40" s="36">
        <v>726625</v>
      </c>
      <c r="C40" s="36">
        <f t="shared" si="11"/>
        <v>11718</v>
      </c>
      <c r="D40" s="36">
        <f t="shared" si="12"/>
        <v>395469</v>
      </c>
      <c r="E40" s="36">
        <v>15359</v>
      </c>
      <c r="F40" s="36">
        <v>131500</v>
      </c>
      <c r="G40" s="36">
        <v>106433</v>
      </c>
      <c r="H40" s="36">
        <v>142177</v>
      </c>
      <c r="I40" s="36">
        <v>319438</v>
      </c>
    </row>
    <row r="41" spans="1:9">
      <c r="A41" s="35">
        <v>1999</v>
      </c>
      <c r="B41" s="36">
        <v>716884</v>
      </c>
      <c r="C41" s="36">
        <f t="shared" si="11"/>
        <v>12146</v>
      </c>
      <c r="D41" s="36">
        <f t="shared" si="12"/>
        <v>385613</v>
      </c>
      <c r="E41" s="36">
        <v>14124</v>
      </c>
      <c r="F41" s="36">
        <v>109500</v>
      </c>
      <c r="G41" s="36">
        <v>119834</v>
      </c>
      <c r="H41" s="36">
        <v>142155</v>
      </c>
      <c r="I41" s="36">
        <v>319125</v>
      </c>
    </row>
    <row r="42" spans="1:9">
      <c r="A42" s="35">
        <v>2000</v>
      </c>
      <c r="B42" s="36">
        <v>688581</v>
      </c>
      <c r="C42" s="36">
        <f t="shared" si="11"/>
        <v>10449</v>
      </c>
      <c r="D42" s="36">
        <f t="shared" si="12"/>
        <v>392123</v>
      </c>
      <c r="E42" s="36">
        <v>14774</v>
      </c>
      <c r="F42" s="36">
        <v>94200</v>
      </c>
      <c r="G42" s="36">
        <v>120863</v>
      </c>
      <c r="H42" s="36">
        <v>162286</v>
      </c>
      <c r="I42" s="36">
        <v>286009</v>
      </c>
    </row>
    <row r="43" spans="1:9">
      <c r="A43" s="35">
        <v>2001</v>
      </c>
      <c r="B43" s="36">
        <v>671797</v>
      </c>
      <c r="C43" s="36">
        <f t="shared" si="11"/>
        <v>9902</v>
      </c>
      <c r="D43" s="36">
        <f t="shared" si="12"/>
        <v>383981</v>
      </c>
      <c r="E43" s="36">
        <v>15904</v>
      </c>
      <c r="F43" s="36">
        <v>84949</v>
      </c>
      <c r="G43" s="36">
        <v>131822</v>
      </c>
      <c r="H43" s="36">
        <v>151306</v>
      </c>
      <c r="I43" s="36">
        <v>277914</v>
      </c>
    </row>
    <row r="44" spans="1:9">
      <c r="A44" s="35">
        <v>2002</v>
      </c>
      <c r="B44" s="36">
        <v>687881</v>
      </c>
      <c r="C44" s="36">
        <f t="shared" si="11"/>
        <v>8852</v>
      </c>
      <c r="D44" s="36">
        <f t="shared" si="12"/>
        <v>399182</v>
      </c>
      <c r="E44" s="36">
        <v>17795</v>
      </c>
      <c r="F44" s="36">
        <v>88348</v>
      </c>
      <c r="G44" s="36">
        <v>147595</v>
      </c>
      <c r="H44" s="36">
        <v>145444</v>
      </c>
      <c r="I44" s="36">
        <v>279847</v>
      </c>
    </row>
    <row r="45" spans="1:9">
      <c r="A45" s="35">
        <v>2003</v>
      </c>
      <c r="B45" s="36">
        <v>669899</v>
      </c>
      <c r="C45" s="36">
        <f t="shared" si="11"/>
        <v>8636</v>
      </c>
      <c r="D45" s="36">
        <f t="shared" si="12"/>
        <v>416486</v>
      </c>
      <c r="E45" s="36">
        <v>16643</v>
      </c>
      <c r="F45" s="36">
        <v>81012</v>
      </c>
      <c r="G45" s="36">
        <v>214303</v>
      </c>
      <c r="H45" s="36">
        <v>104528</v>
      </c>
      <c r="I45" s="36">
        <v>244777</v>
      </c>
    </row>
    <row r="46" spans="1:9">
      <c r="A46" s="35">
        <v>2004</v>
      </c>
      <c r="B46" s="36">
        <v>669647</v>
      </c>
      <c r="C46" s="36">
        <f t="shared" si="11"/>
        <v>7948</v>
      </c>
      <c r="D46" s="36">
        <f t="shared" si="12"/>
        <v>403618</v>
      </c>
      <c r="E46" s="36">
        <v>14984</v>
      </c>
      <c r="F46" s="36">
        <v>52554</v>
      </c>
      <c r="G46" s="36">
        <v>213997</v>
      </c>
      <c r="H46" s="36">
        <v>122083</v>
      </c>
      <c r="I46" s="36">
        <v>258081</v>
      </c>
    </row>
    <row r="47" spans="1:9">
      <c r="A47" s="35">
        <v>2005</v>
      </c>
      <c r="B47" s="36">
        <v>589670</v>
      </c>
      <c r="C47" s="36">
        <f t="shared" si="11"/>
        <v>6213</v>
      </c>
      <c r="D47" s="36">
        <f t="shared" si="12"/>
        <v>356853</v>
      </c>
      <c r="E47" s="36">
        <v>9950</v>
      </c>
      <c r="F47" s="36">
        <v>43645</v>
      </c>
      <c r="G47" s="36">
        <v>204419</v>
      </c>
      <c r="H47" s="36">
        <v>98839</v>
      </c>
      <c r="I47" s="36">
        <v>226604</v>
      </c>
    </row>
    <row r="48" spans="1:9">
      <c r="A48" s="35">
        <v>2006</v>
      </c>
      <c r="B48" s="36">
        <v>527226</v>
      </c>
      <c r="C48" s="36">
        <f t="shared" si="11"/>
        <v>3875</v>
      </c>
      <c r="D48" s="36">
        <f t="shared" si="12"/>
        <v>331819</v>
      </c>
      <c r="E48" s="36">
        <v>10901</v>
      </c>
      <c r="F48" s="36">
        <v>24052</v>
      </c>
      <c r="G48" s="36">
        <v>200873</v>
      </c>
      <c r="H48" s="36">
        <v>95993</v>
      </c>
      <c r="I48" s="36">
        <v>191532</v>
      </c>
    </row>
    <row r="49" spans="1:9">
      <c r="A49" s="35">
        <v>2007</v>
      </c>
      <c r="B49" s="36">
        <v>470697</v>
      </c>
      <c r="C49" s="36">
        <f t="shared" si="11"/>
        <v>3800</v>
      </c>
      <c r="D49" s="36">
        <f t="shared" si="12"/>
        <v>268949</v>
      </c>
      <c r="E49" s="36">
        <v>3773</v>
      </c>
      <c r="F49" s="36">
        <v>14625</v>
      </c>
      <c r="G49" s="36">
        <v>156676</v>
      </c>
      <c r="H49" s="36">
        <v>93875</v>
      </c>
      <c r="I49" s="36">
        <v>197948</v>
      </c>
    </row>
    <row r="50" spans="1:9">
      <c r="A50" s="35">
        <v>2008</v>
      </c>
      <c r="B50" s="36">
        <v>588688</v>
      </c>
      <c r="C50" s="36">
        <f t="shared" si="11"/>
        <v>3551</v>
      </c>
      <c r="D50" s="36">
        <f t="shared" si="12"/>
        <v>329560</v>
      </c>
      <c r="E50" s="36">
        <v>3411</v>
      </c>
      <c r="F50" s="36">
        <v>14833</v>
      </c>
      <c r="G50" s="36">
        <v>226446</v>
      </c>
      <c r="H50" s="36">
        <v>84870</v>
      </c>
      <c r="I50" s="36">
        <v>255577</v>
      </c>
    </row>
    <row r="51" spans="1:9">
      <c r="A51" s="35">
        <v>2009</v>
      </c>
      <c r="B51" s="36">
        <v>679927</v>
      </c>
      <c r="C51" s="36">
        <f t="shared" si="11"/>
        <v>2752</v>
      </c>
      <c r="D51" s="36">
        <f t="shared" si="12"/>
        <v>399354</v>
      </c>
      <c r="E51" s="36">
        <v>2477</v>
      </c>
      <c r="F51" s="36">
        <v>52421</v>
      </c>
      <c r="G51" s="36">
        <v>242188</v>
      </c>
      <c r="H51" s="36">
        <v>102268</v>
      </c>
      <c r="I51" s="36">
        <v>277821</v>
      </c>
    </row>
    <row r="52" spans="1:9">
      <c r="A52" s="35">
        <v>2010</v>
      </c>
      <c r="B52" s="36">
        <v>756047</v>
      </c>
      <c r="C52" s="36">
        <f t="shared" si="11"/>
        <v>3227</v>
      </c>
      <c r="D52" s="36">
        <f t="shared" si="12"/>
        <v>478588</v>
      </c>
      <c r="E52" s="36">
        <v>997</v>
      </c>
      <c r="F52" s="36">
        <v>13763</v>
      </c>
      <c r="G52" s="36">
        <v>330058</v>
      </c>
      <c r="H52" s="36">
        <v>133770</v>
      </c>
      <c r="I52" s="36">
        <v>274232</v>
      </c>
    </row>
    <row r="53" spans="1:9">
      <c r="A53" s="35">
        <v>2011</v>
      </c>
      <c r="B53" s="36">
        <v>837556</v>
      </c>
      <c r="C53" s="36">
        <f t="shared" si="11"/>
        <v>6409</v>
      </c>
      <c r="D53" s="36">
        <f t="shared" si="12"/>
        <v>486984</v>
      </c>
      <c r="E53" s="36">
        <v>475</v>
      </c>
      <c r="F53" s="36">
        <v>22379</v>
      </c>
      <c r="G53" s="36">
        <v>333192</v>
      </c>
      <c r="H53" s="36">
        <v>130938</v>
      </c>
      <c r="I53" s="36">
        <v>344163</v>
      </c>
    </row>
    <row r="54" spans="1:9">
      <c r="A54" s="35">
        <v>2012</v>
      </c>
      <c r="B54" s="36">
        <v>834884</v>
      </c>
      <c r="C54" s="36">
        <f t="shared" ref="C54" si="13">IFERROR(B54-SUM(D54,I54),"")</f>
        <v>6861</v>
      </c>
      <c r="D54" s="36">
        <f t="shared" si="12"/>
        <v>484528</v>
      </c>
      <c r="E54" s="36">
        <v>618</v>
      </c>
      <c r="F54" s="36">
        <v>26997</v>
      </c>
      <c r="G54" s="36">
        <v>335380</v>
      </c>
      <c r="H54" s="36">
        <v>121533</v>
      </c>
      <c r="I54" s="36">
        <v>343495</v>
      </c>
    </row>
    <row r="55" spans="1:9">
      <c r="B55" s="36"/>
      <c r="C55" s="36"/>
      <c r="D55" s="36"/>
      <c r="E55" s="36"/>
      <c r="F55" s="36"/>
      <c r="G55" s="36"/>
      <c r="H55" s="36"/>
      <c r="I55" s="36"/>
    </row>
  </sheetData>
  <mergeCells count="17">
    <mergeCell ref="K1:K4"/>
    <mergeCell ref="L2:L4"/>
    <mergeCell ref="M2:M4"/>
    <mergeCell ref="N3:N4"/>
    <mergeCell ref="O3:O4"/>
    <mergeCell ref="L1:S1"/>
    <mergeCell ref="S2:S4"/>
    <mergeCell ref="R3:R4"/>
    <mergeCell ref="B29:B31"/>
    <mergeCell ref="D30:D31"/>
    <mergeCell ref="I30:I31"/>
    <mergeCell ref="B1:B3"/>
    <mergeCell ref="D1:I1"/>
    <mergeCell ref="D2:D3"/>
    <mergeCell ref="I2:I3"/>
    <mergeCell ref="C2:C3"/>
    <mergeCell ref="C30:C3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E108"/>
  <sheetViews>
    <sheetView topLeftCell="N1" zoomScaleNormal="100" workbookViewId="0">
      <selection activeCell="AE108" sqref="AE108"/>
    </sheetView>
  </sheetViews>
  <sheetFormatPr defaultColWidth="12.42578125" defaultRowHeight="12.75"/>
  <cols>
    <col min="1" max="1" width="40" style="2" bestFit="1" customWidth="1"/>
    <col min="2" max="2" width="15.7109375" style="2" bestFit="1" customWidth="1"/>
    <col min="3" max="3" width="20.28515625" style="2" bestFit="1" customWidth="1"/>
    <col min="4" max="11" width="12.5703125" style="2" customWidth="1"/>
    <col min="12" max="12" width="14.7109375" style="2" customWidth="1"/>
    <col min="13" max="14" width="12.5703125" style="2" customWidth="1"/>
    <col min="15" max="15" width="15.42578125" style="2" customWidth="1"/>
    <col min="16" max="30" width="12.5703125" style="2" bestFit="1" customWidth="1"/>
    <col min="31" max="16384" width="12.42578125" style="2"/>
  </cols>
  <sheetData>
    <row r="1" spans="1:20" s="33" customFormat="1" ht="18.75" customHeight="1">
      <c r="A1" s="34" t="s">
        <v>749</v>
      </c>
      <c r="B1" s="252" t="s">
        <v>1</v>
      </c>
      <c r="C1" s="90"/>
      <c r="D1" s="253" t="s">
        <v>8</v>
      </c>
      <c r="E1" s="253"/>
      <c r="F1" s="253"/>
      <c r="G1" s="253"/>
      <c r="H1" s="253"/>
      <c r="I1" s="253"/>
      <c r="L1" s="250" t="s">
        <v>1</v>
      </c>
      <c r="M1" s="249" t="s">
        <v>828</v>
      </c>
      <c r="N1" s="249"/>
      <c r="O1" s="249"/>
      <c r="P1" s="249"/>
      <c r="Q1" s="249"/>
      <c r="R1" s="249"/>
      <c r="S1" s="249"/>
      <c r="T1" s="249"/>
    </row>
    <row r="2" spans="1:20" s="33" customFormat="1" ht="15" customHeight="1">
      <c r="B2" s="252"/>
      <c r="C2" s="252" t="s">
        <v>32</v>
      </c>
      <c r="D2" s="248" t="s">
        <v>2</v>
      </c>
      <c r="F2" s="252" t="s">
        <v>360</v>
      </c>
      <c r="G2" s="58"/>
      <c r="H2" s="58"/>
      <c r="J2" s="248" t="s">
        <v>7</v>
      </c>
      <c r="K2" s="91"/>
      <c r="L2" s="250"/>
      <c r="M2" s="251" t="s">
        <v>798</v>
      </c>
      <c r="N2" s="251" t="s">
        <v>799</v>
      </c>
      <c r="O2" s="110"/>
      <c r="P2" s="110"/>
      <c r="Q2" s="110"/>
      <c r="R2" s="110"/>
      <c r="S2" s="110"/>
      <c r="T2" s="251" t="s">
        <v>800</v>
      </c>
    </row>
    <row r="3" spans="1:20" s="33" customFormat="1" ht="15" customHeight="1">
      <c r="B3" s="252"/>
      <c r="C3" s="252"/>
      <c r="D3" s="248"/>
      <c r="E3" s="58" t="s">
        <v>3</v>
      </c>
      <c r="F3" s="252"/>
      <c r="G3" s="58" t="s">
        <v>748</v>
      </c>
      <c r="H3" s="58" t="s">
        <v>5</v>
      </c>
      <c r="I3" s="58" t="s">
        <v>6</v>
      </c>
      <c r="J3" s="248"/>
      <c r="K3" s="91"/>
      <c r="L3" s="250"/>
      <c r="M3" s="251"/>
      <c r="N3" s="251"/>
      <c r="O3" s="235" t="s">
        <v>801</v>
      </c>
      <c r="P3" s="235" t="s">
        <v>802</v>
      </c>
      <c r="Q3" s="91"/>
      <c r="R3" s="91"/>
      <c r="S3" s="235" t="s">
        <v>803</v>
      </c>
      <c r="T3" s="251"/>
    </row>
    <row r="4" spans="1:20" s="33" customFormat="1" ht="38.25">
      <c r="B4" s="90"/>
      <c r="C4" s="90"/>
      <c r="D4" s="91"/>
      <c r="E4" s="58"/>
      <c r="F4" s="90"/>
      <c r="G4" s="58"/>
      <c r="H4" s="58"/>
      <c r="I4" s="58"/>
      <c r="J4" s="91"/>
      <c r="K4" s="91"/>
      <c r="L4" s="250"/>
      <c r="M4" s="251"/>
      <c r="N4" s="251"/>
      <c r="O4" s="235"/>
      <c r="P4" s="235"/>
      <c r="Q4" s="111" t="s">
        <v>804</v>
      </c>
      <c r="R4" s="111" t="s">
        <v>805</v>
      </c>
      <c r="S4" s="235"/>
      <c r="T4" s="251"/>
    </row>
    <row r="5" spans="1:20" s="33" customFormat="1">
      <c r="A5" s="35">
        <v>2003</v>
      </c>
      <c r="B5" s="36">
        <f ca="1">IFERROR(SUM(C5,D5,J5),"")</f>
        <v>6186350.7779349359</v>
      </c>
      <c r="C5" s="36">
        <f ca="1">SUM(E93,L93,I93,M93)</f>
        <v>3199245.9335219231</v>
      </c>
      <c r="D5" s="36">
        <f ca="1">IFERROR(SUM(E5,F5,I5),"")</f>
        <v>1640658.5926449788</v>
      </c>
      <c r="E5" s="36">
        <f ca="1">D93</f>
        <v>634558.87553041021</v>
      </c>
      <c r="F5" s="36">
        <f>SUM(G5:H5)</f>
        <v>656559.40594059404</v>
      </c>
      <c r="G5" s="36">
        <f>SUM(F93)</f>
        <v>135342.99858557284</v>
      </c>
      <c r="H5" s="36">
        <f>SUM(H93,J93,K93)</f>
        <v>521216.40735502122</v>
      </c>
      <c r="I5" s="36">
        <f>SUM(N93)</f>
        <v>349540.31117397454</v>
      </c>
      <c r="J5" s="36">
        <f>O93</f>
        <v>1346446.251768034</v>
      </c>
      <c r="L5" s="37">
        <f t="shared" ref="L5:L13" ca="1" si="0">IFERROR(B5/$B5,"")</f>
        <v>1</v>
      </c>
      <c r="M5" s="37">
        <f t="shared" ref="M5:T13" ca="1" si="1">IFERROR(C5/$B5,"")</f>
        <v>0.51714589882823658</v>
      </c>
      <c r="N5" s="37">
        <f t="shared" ca="1" si="1"/>
        <v>0.26520620177193488</v>
      </c>
      <c r="O5" s="37">
        <f t="shared" ca="1" si="1"/>
        <v>0.1025740211488997</v>
      </c>
      <c r="P5" s="37">
        <f t="shared" ca="1" si="1"/>
        <v>0.10613032294941412</v>
      </c>
      <c r="Q5" s="37">
        <f ca="1">IFERROR(G5/$B5,"")</f>
        <v>2.1877679336953417E-2</v>
      </c>
      <c r="R5" s="37">
        <f t="shared" ca="1" si="1"/>
        <v>8.4252643612460709E-2</v>
      </c>
      <c r="S5" s="37">
        <f t="shared" ca="1" si="1"/>
        <v>5.6501857673621037E-2</v>
      </c>
      <c r="T5" s="37">
        <f ca="1">IFERROR(J5/$B5,"")</f>
        <v>0.21764789939982854</v>
      </c>
    </row>
    <row r="6" spans="1:20" s="33" customFormat="1">
      <c r="A6" s="35">
        <v>2004</v>
      </c>
      <c r="B6" s="36">
        <f t="shared" ref="B6:B12" ca="1" si="2">IFERROR(SUM(C6,D6,J6),"")</f>
        <v>6106760.9936490078</v>
      </c>
      <c r="C6" s="36">
        <f t="shared" ref="C6:C13" ca="1" si="3">SUM(E94,L94,I94,M94)</f>
        <v>3140115.7649328727</v>
      </c>
      <c r="D6" s="36">
        <f t="shared" ref="D6:D13" ca="1" si="4">IFERROR(SUM(E6,F6,I6),"")</f>
        <v>1479950.1567650132</v>
      </c>
      <c r="E6" s="36">
        <f t="shared" ref="E6:E13" ca="1" si="5">D94</f>
        <v>598287.64370126219</v>
      </c>
      <c r="F6" s="36">
        <f t="shared" ref="F6:F13" si="6">SUM(G6:H6)</f>
        <v>595948.22734946548</v>
      </c>
      <c r="G6" s="36">
        <f t="shared" ref="G6:G13" si="7">SUM(F94)</f>
        <v>100490.39311841788</v>
      </c>
      <c r="H6" s="36">
        <f t="shared" ref="H6:H13" si="8">SUM(H94,J94,K94)</f>
        <v>495457.83423104754</v>
      </c>
      <c r="I6" s="36">
        <f t="shared" ref="I6:I13" si="9">SUM(N94)</f>
        <v>285714.28571428574</v>
      </c>
      <c r="J6" s="36">
        <f t="shared" ref="J6:J12" si="10">O94</f>
        <v>1486695.0719511216</v>
      </c>
      <c r="L6" s="37">
        <f t="shared" ca="1" si="0"/>
        <v>1</v>
      </c>
      <c r="M6" s="37">
        <f t="shared" ca="1" si="1"/>
        <v>0.51420315420868334</v>
      </c>
      <c r="N6" s="37">
        <f t="shared" ca="1" si="1"/>
        <v>0.24234617308654324</v>
      </c>
      <c r="O6" s="37">
        <f t="shared" ca="1" si="1"/>
        <v>9.7971354098101676E-2</v>
      </c>
      <c r="P6" s="37">
        <f t="shared" ca="1" si="1"/>
        <v>9.7588267818119592E-2</v>
      </c>
      <c r="Q6" s="37">
        <f t="shared" ca="1" si="1"/>
        <v>1.6455596219162212E-2</v>
      </c>
      <c r="R6" s="37">
        <f t="shared" ca="1" si="1"/>
        <v>8.1132671598957373E-2</v>
      </c>
      <c r="S6" s="37">
        <f t="shared" ca="1" si="1"/>
        <v>4.6786551170322002E-2</v>
      </c>
      <c r="T6" s="37">
        <f t="shared" ca="1" si="1"/>
        <v>0.24345067270477344</v>
      </c>
    </row>
    <row r="7" spans="1:20" s="33" customFormat="1">
      <c r="A7" s="35">
        <v>2005</v>
      </c>
      <c r="B7" s="36">
        <f t="shared" ca="1" si="2"/>
        <v>6567237.3603408085</v>
      </c>
      <c r="C7" s="36">
        <f t="shared" ca="1" si="3"/>
        <v>3420032.1517562894</v>
      </c>
      <c r="D7" s="36">
        <f t="shared" ca="1" si="4"/>
        <v>1512368.7806446427</v>
      </c>
      <c r="E7" s="36">
        <f t="shared" ca="1" si="5"/>
        <v>626105.61851941166</v>
      </c>
      <c r="F7" s="36">
        <f t="shared" si="6"/>
        <v>607346.67631219362</v>
      </c>
      <c r="G7" s="36">
        <f t="shared" si="7"/>
        <v>94124.266538059645</v>
      </c>
      <c r="H7" s="36">
        <f t="shared" si="8"/>
        <v>513222.40977413394</v>
      </c>
      <c r="I7" s="36">
        <f t="shared" si="9"/>
        <v>278916.48581303755</v>
      </c>
      <c r="J7" s="36">
        <f t="shared" si="10"/>
        <v>1634836.4279398762</v>
      </c>
      <c r="L7" s="37">
        <f t="shared" ca="1" si="0"/>
        <v>1</v>
      </c>
      <c r="M7" s="37">
        <f t="shared" ca="1" si="1"/>
        <v>0.52077181988421473</v>
      </c>
      <c r="N7" s="37">
        <f t="shared" ca="1" si="1"/>
        <v>0.23028995263331822</v>
      </c>
      <c r="O7" s="37">
        <f t="shared" ca="1" si="1"/>
        <v>9.5337747695923042E-2</v>
      </c>
      <c r="P7" s="37">
        <f t="shared" ca="1" si="1"/>
        <v>9.2481304236074577E-2</v>
      </c>
      <c r="Q7" s="37">
        <f t="shared" ca="1" si="1"/>
        <v>1.4332399055114256E-2</v>
      </c>
      <c r="R7" s="37">
        <f t="shared" ca="1" si="1"/>
        <v>7.8148905180960307E-2</v>
      </c>
      <c r="S7" s="37">
        <f t="shared" ca="1" si="1"/>
        <v>4.2470900701320639E-2</v>
      </c>
      <c r="T7" s="37">
        <f t="shared" ca="1" si="1"/>
        <v>0.24893822748246699</v>
      </c>
    </row>
    <row r="8" spans="1:20" s="33" customFormat="1">
      <c r="A8" s="35">
        <v>2006</v>
      </c>
      <c r="B8" s="36">
        <f t="shared" ca="1" si="2"/>
        <v>6913188.9136667727</v>
      </c>
      <c r="C8" s="36">
        <f t="shared" ca="1" si="3"/>
        <v>3754211.5323351389</v>
      </c>
      <c r="D8" s="36">
        <f t="shared" ca="1" si="4"/>
        <v>1484001.2742911754</v>
      </c>
      <c r="E8" s="36">
        <f t="shared" ca="1" si="5"/>
        <v>600997.13284485508</v>
      </c>
      <c r="F8" s="36">
        <f t="shared" si="6"/>
        <v>613730.4874163745</v>
      </c>
      <c r="G8" s="36">
        <f t="shared" si="7"/>
        <v>91430.391844536469</v>
      </c>
      <c r="H8" s="36">
        <f t="shared" si="8"/>
        <v>522300.09557183809</v>
      </c>
      <c r="I8" s="36">
        <f t="shared" si="9"/>
        <v>269273.65402994584</v>
      </c>
      <c r="J8" s="36">
        <f t="shared" si="10"/>
        <v>1674976.1070404586</v>
      </c>
      <c r="L8" s="37">
        <f t="shared" ca="1" si="0"/>
        <v>1</v>
      </c>
      <c r="M8" s="37">
        <f t="shared" ca="1" si="1"/>
        <v>0.54305062095343426</v>
      </c>
      <c r="N8" s="37">
        <f t="shared" ca="1" si="1"/>
        <v>0.21466233496924034</v>
      </c>
      <c r="O8" s="37">
        <f t="shared" ca="1" si="1"/>
        <v>8.6934863251998812E-2</v>
      </c>
      <c r="P8" s="37">
        <f t="shared" ca="1" si="1"/>
        <v>8.877675629593787E-2</v>
      </c>
      <c r="Q8" s="37">
        <f t="shared" ca="1" si="1"/>
        <v>1.3225501716550309E-2</v>
      </c>
      <c r="R8" s="37">
        <f t="shared" ca="1" si="1"/>
        <v>7.5551254579387564E-2</v>
      </c>
      <c r="S8" s="37">
        <f t="shared" ca="1" si="1"/>
        <v>3.8950715421303655E-2</v>
      </c>
      <c r="T8" s="37">
        <f t="shared" ca="1" si="1"/>
        <v>0.2422870440773254</v>
      </c>
    </row>
    <row r="9" spans="1:20" s="33" customFormat="1">
      <c r="A9" s="35">
        <v>2007</v>
      </c>
      <c r="B9" s="36">
        <f t="shared" ca="1" si="2"/>
        <v>6734184.6041590665</v>
      </c>
      <c r="C9" s="36">
        <f t="shared" ca="1" si="3"/>
        <v>3855365.9248449472</v>
      </c>
      <c r="D9" s="36">
        <f t="shared" ca="1" si="4"/>
        <v>1161781.1017876687</v>
      </c>
      <c r="E9" s="36">
        <f t="shared" ca="1" si="5"/>
        <v>347260.85370302806</v>
      </c>
      <c r="F9" s="36">
        <f t="shared" si="6"/>
        <v>650711.41919007665</v>
      </c>
      <c r="G9" s="36">
        <f t="shared" si="7"/>
        <v>94709.959868661084</v>
      </c>
      <c r="H9" s="36">
        <f t="shared" si="8"/>
        <v>556001.45932141552</v>
      </c>
      <c r="I9" s="36">
        <f t="shared" si="9"/>
        <v>163808.82889456401</v>
      </c>
      <c r="J9" s="36">
        <f t="shared" si="10"/>
        <v>1717037.5775264502</v>
      </c>
      <c r="L9" s="37">
        <f t="shared" ca="1" si="0"/>
        <v>1</v>
      </c>
      <c r="M9" s="37">
        <f t="shared" ca="1" si="1"/>
        <v>0.57250671780869411</v>
      </c>
      <c r="N9" s="37">
        <f t="shared" ca="1" si="1"/>
        <v>0.17251993672257615</v>
      </c>
      <c r="O9" s="37">
        <f t="shared" ca="1" si="1"/>
        <v>5.1566874702032674E-2</v>
      </c>
      <c r="P9" s="37">
        <f t="shared" ca="1" si="1"/>
        <v>9.6628093442551896E-2</v>
      </c>
      <c r="Q9" s="37">
        <f t="shared" ca="1" si="1"/>
        <v>1.4064057556451265E-2</v>
      </c>
      <c r="R9" s="37">
        <f t="shared" ca="1" si="1"/>
        <v>8.2564035886100631E-2</v>
      </c>
      <c r="S9" s="37">
        <f t="shared" ca="1" si="1"/>
        <v>2.4324968577991588E-2</v>
      </c>
      <c r="T9" s="37">
        <f t="shared" ca="1" si="1"/>
        <v>0.25497334546872968</v>
      </c>
    </row>
    <row r="10" spans="1:20" s="33" customFormat="1">
      <c r="A10" s="35">
        <v>2008</v>
      </c>
      <c r="B10" s="36">
        <f t="shared" ca="1" si="2"/>
        <v>7274884.4166440023</v>
      </c>
      <c r="C10" s="36">
        <f t="shared" ca="1" si="3"/>
        <v>3329489.3935273313</v>
      </c>
      <c r="D10" s="36">
        <f t="shared" ca="1" si="4"/>
        <v>1853200.2991569212</v>
      </c>
      <c r="E10" s="36">
        <f t="shared" ca="1" si="5"/>
        <v>528003.1275496328</v>
      </c>
      <c r="F10" s="36">
        <f t="shared" si="6"/>
        <v>912768.56132716883</v>
      </c>
      <c r="G10" s="36">
        <f t="shared" si="7"/>
        <v>71389.71988033723</v>
      </c>
      <c r="H10" s="36">
        <f t="shared" si="8"/>
        <v>841378.84144683159</v>
      </c>
      <c r="I10" s="36">
        <f t="shared" si="9"/>
        <v>412428.61028011964</v>
      </c>
      <c r="J10" s="36">
        <f t="shared" si="10"/>
        <v>2092194.7239597496</v>
      </c>
      <c r="L10" s="37">
        <f t="shared" ca="1" si="0"/>
        <v>1</v>
      </c>
      <c r="M10" s="37">
        <f t="shared" ca="1" si="1"/>
        <v>0.45766904363592181</v>
      </c>
      <c r="N10" s="37">
        <f t="shared" ca="1" si="1"/>
        <v>0.25473948354657522</v>
      </c>
      <c r="O10" s="37">
        <f t="shared" ca="1" si="1"/>
        <v>7.2578902606566423E-2</v>
      </c>
      <c r="P10" s="37">
        <f t="shared" ca="1" si="1"/>
        <v>0.12546846232207778</v>
      </c>
      <c r="Q10" s="37">
        <f t="shared" ca="1" si="1"/>
        <v>9.8131758240731226E-3</v>
      </c>
      <c r="R10" s="37">
        <f t="shared" ca="1" si="1"/>
        <v>0.11565528649800466</v>
      </c>
      <c r="S10" s="37">
        <f t="shared" ca="1" si="1"/>
        <v>5.6692118617931012E-2</v>
      </c>
      <c r="T10" s="37">
        <f t="shared" ca="1" si="1"/>
        <v>0.28759147281750297</v>
      </c>
    </row>
    <row r="11" spans="1:20" s="33" customFormat="1">
      <c r="A11" s="35">
        <v>2009</v>
      </c>
      <c r="B11" s="36">
        <f t="shared" ca="1" si="2"/>
        <v>8826641.8124462292</v>
      </c>
      <c r="C11" s="36">
        <f t="shared" ca="1" si="3"/>
        <v>3709347.5767135075</v>
      </c>
      <c r="D11" s="36">
        <f t="shared" ca="1" si="4"/>
        <v>2475266.704903929</v>
      </c>
      <c r="E11" s="36">
        <f t="shared" ca="1" si="5"/>
        <v>728492.97390306857</v>
      </c>
      <c r="F11" s="36">
        <f t="shared" si="6"/>
        <v>1090622.3114425007</v>
      </c>
      <c r="G11" s="36">
        <f t="shared" si="7"/>
        <v>145110.41009463722</v>
      </c>
      <c r="H11" s="36">
        <f t="shared" si="8"/>
        <v>945511.90134786349</v>
      </c>
      <c r="I11" s="36">
        <f t="shared" si="9"/>
        <v>656151.41955835966</v>
      </c>
      <c r="J11" s="36">
        <f t="shared" si="10"/>
        <v>2642027.5308287926</v>
      </c>
      <c r="L11" s="37">
        <f t="shared" ca="1" si="0"/>
        <v>1</v>
      </c>
      <c r="M11" s="37">
        <f t="shared" ca="1" si="1"/>
        <v>0.42024448884773463</v>
      </c>
      <c r="N11" s="37">
        <f t="shared" ca="1" si="1"/>
        <v>0.28043130756859497</v>
      </c>
      <c r="O11" s="37">
        <f t="shared" ca="1" si="1"/>
        <v>8.2533424305927847E-2</v>
      </c>
      <c r="P11" s="37">
        <f t="shared" ca="1" si="1"/>
        <v>0.12356027746641324</v>
      </c>
      <c r="Q11" s="37">
        <f t="shared" ca="1" si="1"/>
        <v>1.6440047435709992E-2</v>
      </c>
      <c r="R11" s="37">
        <f t="shared" ca="1" si="1"/>
        <v>0.10712023003070324</v>
      </c>
      <c r="S11" s="37">
        <f t="shared" ca="1" si="1"/>
        <v>7.4337605796253883E-2</v>
      </c>
      <c r="T11" s="37">
        <f t="shared" ca="1" si="1"/>
        <v>0.2993242035836704</v>
      </c>
    </row>
    <row r="12" spans="1:20" s="33" customFormat="1">
      <c r="A12" s="35">
        <v>2010</v>
      </c>
      <c r="B12" s="36">
        <f t="shared" ca="1" si="2"/>
        <v>10579467.451157879</v>
      </c>
      <c r="C12" s="36">
        <f t="shared" ca="1" si="3"/>
        <v>3693375.5751678352</v>
      </c>
      <c r="D12" s="36">
        <f t="shared" ca="1" si="4"/>
        <v>3540236.8560006032</v>
      </c>
      <c r="E12" s="36">
        <f t="shared" ca="1" si="5"/>
        <v>1261289.8845892735</v>
      </c>
      <c r="F12" s="36">
        <f t="shared" si="6"/>
        <v>1302179.9803877196</v>
      </c>
      <c r="G12" s="36">
        <f t="shared" si="7"/>
        <v>240703.02481707776</v>
      </c>
      <c r="H12" s="36">
        <f t="shared" si="8"/>
        <v>1061476.9555706419</v>
      </c>
      <c r="I12" s="36">
        <f t="shared" si="9"/>
        <v>976766.99102361011</v>
      </c>
      <c r="J12" s="36">
        <f t="shared" si="10"/>
        <v>3345855.0199894393</v>
      </c>
      <c r="L12" s="37">
        <f t="shared" ca="1" si="0"/>
        <v>1</v>
      </c>
      <c r="M12" s="37">
        <f t="shared" ca="1" si="1"/>
        <v>0.34910789150956845</v>
      </c>
      <c r="N12" s="37">
        <f t="shared" ca="1" si="1"/>
        <v>0.33463280381028432</v>
      </c>
      <c r="O12" s="37">
        <f t="shared" ca="1" si="1"/>
        <v>0.11922054587456862</v>
      </c>
      <c r="P12" s="37">
        <f t="shared" ca="1" si="1"/>
        <v>0.12308558879730769</v>
      </c>
      <c r="Q12" s="37">
        <f t="shared" ca="1" si="1"/>
        <v>2.2751903716168038E-2</v>
      </c>
      <c r="R12" s="37">
        <f t="shared" ca="1" si="1"/>
        <v>0.10033368508113966</v>
      </c>
      <c r="S12" s="37">
        <f t="shared" ca="1" si="1"/>
        <v>9.2326669138408007E-2</v>
      </c>
      <c r="T12" s="37">
        <f t="shared" ca="1" si="1"/>
        <v>0.31625930468014712</v>
      </c>
    </row>
    <row r="13" spans="1:20" s="33" customFormat="1">
      <c r="A13" s="35">
        <v>2011</v>
      </c>
      <c r="B13" s="36">
        <f ca="1">IFERROR(SUM(C13,D13,J13),"")</f>
        <v>10625287.35632184</v>
      </c>
      <c r="C13" s="36">
        <f t="shared" ca="1" si="3"/>
        <v>3981032.3275862071</v>
      </c>
      <c r="D13" s="36">
        <f t="shared" ca="1" si="4"/>
        <v>3115375.7183908052</v>
      </c>
      <c r="E13" s="36">
        <f t="shared" ca="1" si="5"/>
        <v>1184197.5574712644</v>
      </c>
      <c r="F13" s="36">
        <f t="shared" si="6"/>
        <v>1318606.3218390807</v>
      </c>
      <c r="G13" s="36">
        <f t="shared" si="7"/>
        <v>210991.37931034484</v>
      </c>
      <c r="H13" s="36">
        <f t="shared" si="8"/>
        <v>1107614.9425287358</v>
      </c>
      <c r="I13" s="36">
        <f t="shared" si="9"/>
        <v>612571.83908045979</v>
      </c>
      <c r="J13" s="36">
        <f>O101</f>
        <v>3528879.3103448278</v>
      </c>
      <c r="L13" s="37">
        <f t="shared" ca="1" si="0"/>
        <v>1</v>
      </c>
      <c r="M13" s="37">
        <f t="shared" ca="1" si="1"/>
        <v>0.37467526233232368</v>
      </c>
      <c r="N13" s="37">
        <f t="shared" ca="1" si="1"/>
        <v>0.29320390253137174</v>
      </c>
      <c r="O13" s="37">
        <f t="shared" ca="1" si="1"/>
        <v>0.11145087353959325</v>
      </c>
      <c r="P13" s="37">
        <f t="shared" ca="1" si="1"/>
        <v>0.1241007680657724</v>
      </c>
      <c r="Q13" s="37">
        <f t="shared" ca="1" si="1"/>
        <v>1.9857475118996108E-2</v>
      </c>
      <c r="R13" s="37">
        <f t="shared" ca="1" si="1"/>
        <v>0.1042432929467763</v>
      </c>
      <c r="S13" s="37">
        <f t="shared" ca="1" si="1"/>
        <v>5.7652260926006053E-2</v>
      </c>
      <c r="T13" s="37">
        <f t="shared" ca="1" si="1"/>
        <v>0.33212083513630464</v>
      </c>
    </row>
    <row r="14" spans="1:20" s="33" customFormat="1">
      <c r="A14" s="35"/>
      <c r="B14" s="112"/>
      <c r="C14" s="112"/>
      <c r="D14" s="112"/>
      <c r="E14" s="112"/>
      <c r="F14" s="112"/>
      <c r="G14" s="112"/>
      <c r="H14" s="112"/>
      <c r="I14" s="112"/>
      <c r="J14" s="112"/>
      <c r="L14" s="37"/>
      <c r="M14" s="37"/>
      <c r="N14" s="37"/>
      <c r="O14" s="37"/>
      <c r="P14" s="37"/>
      <c r="Q14" s="37"/>
      <c r="R14" s="37"/>
      <c r="S14" s="37"/>
    </row>
    <row r="15" spans="1:20" s="33" customFormat="1">
      <c r="A15" s="35"/>
      <c r="B15" s="112"/>
      <c r="C15" s="112"/>
      <c r="D15" s="112"/>
      <c r="E15" s="112"/>
      <c r="F15" s="112"/>
      <c r="G15" s="112"/>
      <c r="H15" s="112"/>
      <c r="I15" s="112"/>
      <c r="J15" s="112"/>
      <c r="L15" s="37"/>
      <c r="M15" s="37"/>
      <c r="N15" s="37"/>
      <c r="O15" s="37"/>
      <c r="P15" s="37"/>
      <c r="Q15" s="37"/>
      <c r="R15" s="37"/>
      <c r="S15" s="37"/>
    </row>
    <row r="16" spans="1:20" s="33" customFormat="1">
      <c r="A16" s="35"/>
      <c r="B16" s="36"/>
      <c r="C16" s="36"/>
      <c r="D16" s="36"/>
      <c r="K16" s="37"/>
      <c r="L16" s="37"/>
      <c r="M16" s="37"/>
      <c r="N16" s="37"/>
      <c r="O16" s="37"/>
      <c r="P16" s="37"/>
      <c r="Q16" s="37"/>
      <c r="R16" s="38"/>
    </row>
    <row r="17" spans="1:30" s="114" customFormat="1" hidden="1">
      <c r="A17" s="113"/>
      <c r="B17" s="246" t="s">
        <v>341</v>
      </c>
      <c r="C17" s="246"/>
      <c r="D17" s="246"/>
      <c r="E17" s="246"/>
      <c r="F17" s="246"/>
      <c r="G17" s="246"/>
      <c r="H17" s="246"/>
      <c r="I17" s="246"/>
      <c r="J17" s="246"/>
      <c r="K17" s="246"/>
      <c r="L17" s="246"/>
      <c r="M17" s="246"/>
      <c r="N17" s="246"/>
      <c r="O17" s="246"/>
      <c r="Q17" s="246" t="s">
        <v>341</v>
      </c>
      <c r="R17" s="246"/>
      <c r="S17" s="246"/>
      <c r="T17" s="246"/>
      <c r="U17" s="246"/>
      <c r="V17" s="246"/>
      <c r="W17" s="246"/>
      <c r="X17" s="246"/>
      <c r="Y17" s="246"/>
      <c r="Z17" s="246"/>
      <c r="AA17" s="246"/>
      <c r="AB17" s="246"/>
      <c r="AC17" s="246"/>
      <c r="AD17" s="246"/>
    </row>
    <row r="18" spans="1:30" s="114" customFormat="1" hidden="1">
      <c r="A18" s="115"/>
      <c r="B18" s="247" t="s">
        <v>107</v>
      </c>
      <c r="Q18" s="247" t="s">
        <v>107</v>
      </c>
    </row>
    <row r="19" spans="1:30" s="114" customFormat="1" hidden="1">
      <c r="B19" s="247"/>
      <c r="C19" s="245" t="s">
        <v>342</v>
      </c>
      <c r="O19" s="245" t="s">
        <v>343</v>
      </c>
      <c r="Q19" s="247"/>
      <c r="R19" s="245" t="s">
        <v>342</v>
      </c>
      <c r="AD19" s="245" t="s">
        <v>343</v>
      </c>
    </row>
    <row r="20" spans="1:30" s="114" customFormat="1" hidden="1">
      <c r="B20" s="247"/>
      <c r="C20" s="245"/>
      <c r="D20" s="116" t="s">
        <v>292</v>
      </c>
      <c r="E20" s="236" t="s">
        <v>293</v>
      </c>
      <c r="F20" s="236" t="s">
        <v>344</v>
      </c>
      <c r="G20" s="236" t="s">
        <v>299</v>
      </c>
      <c r="J20" s="244" t="s">
        <v>300</v>
      </c>
      <c r="K20" s="236" t="s">
        <v>345</v>
      </c>
      <c r="L20" s="244" t="s">
        <v>302</v>
      </c>
      <c r="M20" s="236" t="s">
        <v>346</v>
      </c>
      <c r="N20" s="236" t="s">
        <v>347</v>
      </c>
      <c r="O20" s="245"/>
      <c r="Q20" s="247"/>
      <c r="R20" s="245"/>
      <c r="S20" s="116" t="s">
        <v>292</v>
      </c>
      <c r="T20" s="236" t="s">
        <v>293</v>
      </c>
      <c r="U20" s="236" t="s">
        <v>344</v>
      </c>
      <c r="V20" s="236" t="s">
        <v>299</v>
      </c>
      <c r="Y20" s="244" t="s">
        <v>300</v>
      </c>
      <c r="Z20" s="236" t="s">
        <v>345</v>
      </c>
      <c r="AA20" s="244" t="s">
        <v>302</v>
      </c>
      <c r="AB20" s="236" t="s">
        <v>346</v>
      </c>
      <c r="AC20" s="236" t="s">
        <v>347</v>
      </c>
      <c r="AD20" s="245"/>
    </row>
    <row r="21" spans="1:30" s="114" customFormat="1" hidden="1">
      <c r="B21" s="247"/>
      <c r="C21" s="245"/>
      <c r="D21" s="116"/>
      <c r="E21" s="236"/>
      <c r="F21" s="236"/>
      <c r="G21" s="236"/>
      <c r="J21" s="244"/>
      <c r="K21" s="236"/>
      <c r="L21" s="244"/>
      <c r="M21" s="236"/>
      <c r="N21" s="236"/>
      <c r="O21" s="245"/>
      <c r="Q21" s="247"/>
      <c r="R21" s="245"/>
      <c r="S21" s="116"/>
      <c r="T21" s="236"/>
      <c r="U21" s="236"/>
      <c r="V21" s="236"/>
      <c r="Y21" s="244"/>
      <c r="Z21" s="236"/>
      <c r="AA21" s="244"/>
      <c r="AB21" s="236"/>
      <c r="AC21" s="236"/>
      <c r="AD21" s="245"/>
    </row>
    <row r="22" spans="1:30" s="114" customFormat="1" hidden="1">
      <c r="B22" s="247"/>
      <c r="C22" s="245"/>
      <c r="D22" s="116"/>
      <c r="E22" s="236"/>
      <c r="F22" s="236"/>
      <c r="G22" s="236"/>
      <c r="H22" s="237" t="s">
        <v>34</v>
      </c>
      <c r="I22" s="237"/>
      <c r="J22" s="244"/>
      <c r="K22" s="236"/>
      <c r="L22" s="244"/>
      <c r="M22" s="236"/>
      <c r="N22" s="236"/>
      <c r="O22" s="245"/>
      <c r="Q22" s="247"/>
      <c r="R22" s="245"/>
      <c r="S22" s="116"/>
      <c r="T22" s="236"/>
      <c r="U22" s="236"/>
      <c r="V22" s="236"/>
      <c r="W22" s="237" t="s">
        <v>34</v>
      </c>
      <c r="X22" s="237"/>
      <c r="Y22" s="244"/>
      <c r="Z22" s="236"/>
      <c r="AA22" s="244"/>
      <c r="AB22" s="236"/>
      <c r="AC22" s="236"/>
      <c r="AD22" s="245"/>
    </row>
    <row r="23" spans="1:30" s="114" customFormat="1" ht="11.25" hidden="1" customHeight="1">
      <c r="B23" s="247"/>
      <c r="C23" s="245"/>
      <c r="D23" s="116"/>
      <c r="E23" s="236"/>
      <c r="F23" s="236"/>
      <c r="G23" s="236"/>
      <c r="H23" s="238" t="s">
        <v>348</v>
      </c>
      <c r="I23" s="240" t="s">
        <v>302</v>
      </c>
      <c r="J23" s="244"/>
      <c r="K23" s="236"/>
      <c r="L23" s="244"/>
      <c r="M23" s="236"/>
      <c r="N23" s="236"/>
      <c r="O23" s="245"/>
      <c r="Q23" s="247"/>
      <c r="R23" s="245"/>
      <c r="S23" s="116"/>
      <c r="T23" s="236"/>
      <c r="U23" s="236"/>
      <c r="V23" s="236"/>
      <c r="W23" s="242" t="s">
        <v>348</v>
      </c>
      <c r="X23" s="240" t="s">
        <v>302</v>
      </c>
      <c r="Y23" s="244"/>
      <c r="Z23" s="236"/>
      <c r="AA23" s="244"/>
      <c r="AB23" s="236"/>
      <c r="AC23" s="236"/>
      <c r="AD23" s="245"/>
    </row>
    <row r="24" spans="1:30" s="114" customFormat="1" hidden="1">
      <c r="B24" s="247"/>
      <c r="C24" s="245"/>
      <c r="D24" s="116"/>
      <c r="E24" s="236"/>
      <c r="F24" s="236"/>
      <c r="G24" s="236"/>
      <c r="H24" s="239"/>
      <c r="I24" s="241"/>
      <c r="J24" s="244"/>
      <c r="K24" s="236"/>
      <c r="L24" s="244"/>
      <c r="M24" s="236"/>
      <c r="N24" s="236"/>
      <c r="O24" s="245"/>
      <c r="Q24" s="247"/>
      <c r="R24" s="245"/>
      <c r="S24" s="116"/>
      <c r="T24" s="236"/>
      <c r="U24" s="236"/>
      <c r="V24" s="236"/>
      <c r="W24" s="243"/>
      <c r="X24" s="241"/>
      <c r="Y24" s="244"/>
      <c r="Z24" s="236"/>
      <c r="AA24" s="244"/>
      <c r="AB24" s="236"/>
      <c r="AC24" s="236"/>
      <c r="AD24" s="245"/>
    </row>
    <row r="25" spans="1:30" hidden="1">
      <c r="A25" s="13" t="s">
        <v>121</v>
      </c>
      <c r="B25" s="36">
        <f>'United States RAW'!Q15</f>
        <v>5651600</v>
      </c>
      <c r="C25" s="36">
        <f t="shared" ref="C25:C68" si="11">SUM(D25:G25,J25:N25)</f>
        <v>4379400</v>
      </c>
      <c r="D25" s="36">
        <f>'United States RAW'!R15</f>
        <v>0</v>
      </c>
      <c r="E25" s="36">
        <f>'United States RAW'!S15</f>
        <v>2324100</v>
      </c>
      <c r="F25" s="36">
        <f>'United States RAW'!V15</f>
        <v>247400</v>
      </c>
      <c r="G25" s="36">
        <f>'United States RAW'!AE15</f>
        <v>347000</v>
      </c>
      <c r="H25" s="36">
        <f>'United States RAW'!X15</f>
        <v>135500</v>
      </c>
      <c r="I25" s="36">
        <f>'United States RAW'!Y15</f>
        <v>211500</v>
      </c>
      <c r="J25" s="36">
        <f>'United States RAW'!Z15</f>
        <v>137500</v>
      </c>
      <c r="K25" s="36">
        <f>'United States RAW'!AA15</f>
        <v>245000</v>
      </c>
      <c r="L25" s="36">
        <f>'United States RAW'!AB15</f>
        <v>288400</v>
      </c>
      <c r="M25" s="36">
        <f>'United States RAW'!W15</f>
        <v>180600</v>
      </c>
      <c r="N25" s="36">
        <f>'United States RAW'!AD15</f>
        <v>609400</v>
      </c>
      <c r="O25" s="36">
        <f>'United States RAW'!AC15</f>
        <v>1272300</v>
      </c>
      <c r="Q25" s="17">
        <f t="shared" ref="Q25:Q28" si="12">B25/$B25</f>
        <v>1</v>
      </c>
      <c r="R25" s="17">
        <f t="shared" ref="R25:R28" si="13">C25/$B25</f>
        <v>0.77489560478448583</v>
      </c>
      <c r="S25" s="17">
        <f t="shared" ref="S25:S28" si="14">D25/$B25</f>
        <v>0</v>
      </c>
      <c r="T25" s="17">
        <f t="shared" ref="T25:T28" si="15">E25/$B25</f>
        <v>0.41122867860428908</v>
      </c>
      <c r="U25" s="17">
        <f t="shared" ref="U25:U28" si="16">F25/$B25</f>
        <v>4.3775214098662328E-2</v>
      </c>
      <c r="V25" s="17">
        <f t="shared" ref="V25:V28" si="17">G25/$B25</f>
        <v>6.1398542005803664E-2</v>
      </c>
      <c r="W25" s="17">
        <f t="shared" ref="W25:W28" si="18">H25/$B25</f>
        <v>2.3975511359614975E-2</v>
      </c>
      <c r="X25" s="17">
        <f t="shared" ref="X25:X28" si="19">I25/$B25</f>
        <v>3.7423030646188689E-2</v>
      </c>
      <c r="Y25" s="17">
        <f t="shared" ref="Y25:Y28" si="20">J25/$B25</f>
        <v>2.4329393446103759E-2</v>
      </c>
      <c r="Z25" s="17">
        <f t="shared" ref="Z25:Z28" si="21">K25/$B25</f>
        <v>4.3350555594875786E-2</v>
      </c>
      <c r="AA25" s="17">
        <f t="shared" ref="AA25:AA28" si="22">L25/$B25</f>
        <v>5.1029796871682354E-2</v>
      </c>
      <c r="AB25" s="17">
        <f t="shared" ref="AB25:AB28" si="23">M25/$B25</f>
        <v>3.1955552409937006E-2</v>
      </c>
      <c r="AC25" s="17">
        <f t="shared" ref="AC25:AC28" si="24">N25/$B25</f>
        <v>0.10782787175313185</v>
      </c>
      <c r="AD25" s="17">
        <f t="shared" ref="AD25:AD28" si="25">O25/$B25</f>
        <v>0.22512208931983863</v>
      </c>
    </row>
    <row r="26" spans="1:30" hidden="1">
      <c r="A26" s="13" t="s">
        <v>122</v>
      </c>
      <c r="B26" s="36">
        <f>'United States RAW'!Q16</f>
        <v>5638800</v>
      </c>
      <c r="C26" s="36">
        <f t="shared" si="11"/>
        <v>4379900</v>
      </c>
      <c r="D26" s="36">
        <f>'United States RAW'!R16</f>
        <v>0</v>
      </c>
      <c r="E26" s="36">
        <f>'United States RAW'!S16</f>
        <v>2439600</v>
      </c>
      <c r="F26" s="36">
        <f>'United States RAW'!V16</f>
        <v>240600</v>
      </c>
      <c r="G26" s="36">
        <f>'United States RAW'!AE16</f>
        <v>356700</v>
      </c>
      <c r="H26" s="36">
        <f>'United States RAW'!X16</f>
        <v>142900</v>
      </c>
      <c r="I26" s="36">
        <f>'United States RAW'!Y16</f>
        <v>213800</v>
      </c>
      <c r="J26" s="36">
        <f>'United States RAW'!Z16</f>
        <v>133600</v>
      </c>
      <c r="K26" s="36">
        <f>'United States RAW'!AA16</f>
        <v>228100</v>
      </c>
      <c r="L26" s="36">
        <f>'United States RAW'!AB16</f>
        <v>298600</v>
      </c>
      <c r="M26" s="36">
        <f>'United States RAW'!W16</f>
        <v>180000</v>
      </c>
      <c r="N26" s="36">
        <f>'United States RAW'!AD16</f>
        <v>502700</v>
      </c>
      <c r="O26" s="36">
        <f>'United States RAW'!AC16</f>
        <v>1258800</v>
      </c>
      <c r="Q26" s="17">
        <f t="shared" si="12"/>
        <v>1</v>
      </c>
      <c r="R26" s="17">
        <f t="shared" si="13"/>
        <v>0.77674327871178261</v>
      </c>
      <c r="S26" s="17">
        <f t="shared" si="14"/>
        <v>0</v>
      </c>
      <c r="T26" s="17">
        <f t="shared" si="15"/>
        <v>0.4326452436688657</v>
      </c>
      <c r="U26" s="17">
        <f t="shared" si="16"/>
        <v>4.2668652904873379E-2</v>
      </c>
      <c r="V26" s="17">
        <f t="shared" si="17"/>
        <v>6.3258140029793575E-2</v>
      </c>
      <c r="W26" s="17">
        <f t="shared" si="18"/>
        <v>2.5342271405263531E-2</v>
      </c>
      <c r="X26" s="17">
        <f t="shared" si="19"/>
        <v>3.7915868624530044E-2</v>
      </c>
      <c r="Y26" s="17">
        <f t="shared" si="20"/>
        <v>2.3692984322905584E-2</v>
      </c>
      <c r="Z26" s="17">
        <f t="shared" si="21"/>
        <v>4.0451869192026674E-2</v>
      </c>
      <c r="AA26" s="17">
        <f t="shared" si="22"/>
        <v>5.2954529332482091E-2</v>
      </c>
      <c r="AB26" s="17">
        <f t="shared" si="23"/>
        <v>3.192168546499255E-2</v>
      </c>
      <c r="AC26" s="17">
        <f t="shared" si="24"/>
        <v>8.9150173795843085E-2</v>
      </c>
      <c r="AD26" s="17">
        <f t="shared" si="25"/>
        <v>0.22323898701851458</v>
      </c>
    </row>
    <row r="27" spans="1:30" hidden="1">
      <c r="A27" s="13" t="s">
        <v>123</v>
      </c>
      <c r="B27" s="36">
        <f>'United States RAW'!Q17</f>
        <v>5656300</v>
      </c>
      <c r="C27" s="36">
        <f t="shared" si="11"/>
        <v>4374800</v>
      </c>
      <c r="D27" s="36">
        <f>'United States RAW'!R17</f>
        <v>0</v>
      </c>
      <c r="E27" s="36">
        <f>'United States RAW'!S17</f>
        <v>2480900</v>
      </c>
      <c r="F27" s="36">
        <f>'United States RAW'!V17</f>
        <v>241200</v>
      </c>
      <c r="G27" s="36">
        <f>'United States RAW'!AE17</f>
        <v>355700</v>
      </c>
      <c r="H27" s="36">
        <f>'United States RAW'!X17</f>
        <v>150900</v>
      </c>
      <c r="I27" s="36">
        <f>'United States RAW'!Y17</f>
        <v>204800</v>
      </c>
      <c r="J27" s="36">
        <f>'United States RAW'!Z17</f>
        <v>128000</v>
      </c>
      <c r="K27" s="36">
        <f>'United States RAW'!AA17</f>
        <v>222500</v>
      </c>
      <c r="L27" s="36">
        <f>'United States RAW'!AB17</f>
        <v>299200</v>
      </c>
      <c r="M27" s="36">
        <f>'United States RAW'!W17</f>
        <v>180000</v>
      </c>
      <c r="N27" s="36">
        <f>'United States RAW'!AD17</f>
        <v>467300</v>
      </c>
      <c r="O27" s="36">
        <f>'United States RAW'!AC17</f>
        <v>1281400</v>
      </c>
      <c r="Q27" s="17">
        <f t="shared" si="12"/>
        <v>1</v>
      </c>
      <c r="R27" s="17">
        <f t="shared" si="13"/>
        <v>0.77343846684228201</v>
      </c>
      <c r="S27" s="17">
        <f t="shared" si="14"/>
        <v>0</v>
      </c>
      <c r="T27" s="17">
        <f t="shared" si="15"/>
        <v>0.43860827749588954</v>
      </c>
      <c r="U27" s="17">
        <f t="shared" si="16"/>
        <v>4.2642716970457718E-2</v>
      </c>
      <c r="V27" s="17">
        <f t="shared" si="17"/>
        <v>6.2885631950214807E-2</v>
      </c>
      <c r="W27" s="17">
        <f t="shared" si="18"/>
        <v>2.6678217209129645E-2</v>
      </c>
      <c r="X27" s="17">
        <f t="shared" si="19"/>
        <v>3.6207414741085159E-2</v>
      </c>
      <c r="Y27" s="17">
        <f t="shared" si="20"/>
        <v>2.2629634213178228E-2</v>
      </c>
      <c r="Z27" s="17">
        <f t="shared" si="21"/>
        <v>3.9336668847126215E-2</v>
      </c>
      <c r="AA27" s="17">
        <f t="shared" si="22"/>
        <v>5.28967699733041E-2</v>
      </c>
      <c r="AB27" s="17">
        <f t="shared" si="23"/>
        <v>3.1822923112281881E-2</v>
      </c>
      <c r="AC27" s="17">
        <f t="shared" si="24"/>
        <v>8.261584427982957E-2</v>
      </c>
      <c r="AD27" s="17">
        <f t="shared" si="25"/>
        <v>0.2265438537559889</v>
      </c>
    </row>
    <row r="28" spans="1:30" hidden="1">
      <c r="A28" s="13" t="s">
        <v>124</v>
      </c>
      <c r="B28" s="36">
        <f>'United States RAW'!Q18</f>
        <v>5776100</v>
      </c>
      <c r="C28" s="36">
        <f t="shared" si="11"/>
        <v>4507400</v>
      </c>
      <c r="D28" s="36">
        <f>'United States RAW'!R18</f>
        <v>0</v>
      </c>
      <c r="E28" s="36">
        <f>'United States RAW'!S18</f>
        <v>2542200</v>
      </c>
      <c r="F28" s="36">
        <f>'United States RAW'!V18</f>
        <v>248700</v>
      </c>
      <c r="G28" s="36">
        <f>'United States RAW'!AE18</f>
        <v>351800</v>
      </c>
      <c r="H28" s="36">
        <f>'United States RAW'!X18</f>
        <v>153000</v>
      </c>
      <c r="I28" s="36">
        <f>'United States RAW'!Y18</f>
        <v>198800</v>
      </c>
      <c r="J28" s="36">
        <f>'United States RAW'!Z18</f>
        <v>123400</v>
      </c>
      <c r="K28" s="36">
        <f>'United States RAW'!AA18</f>
        <v>228700</v>
      </c>
      <c r="L28" s="36">
        <f>'United States RAW'!AB18</f>
        <v>304500</v>
      </c>
      <c r="M28" s="36">
        <f>'United States RAW'!W18</f>
        <v>179300</v>
      </c>
      <c r="N28" s="36">
        <f>'United States RAW'!AD18</f>
        <v>528800</v>
      </c>
      <c r="O28" s="36">
        <f>'United States RAW'!AC18</f>
        <v>1268700</v>
      </c>
      <c r="Q28" s="17">
        <f t="shared" si="12"/>
        <v>1</v>
      </c>
      <c r="R28" s="17">
        <f t="shared" si="13"/>
        <v>0.78035352573535777</v>
      </c>
      <c r="S28" s="17">
        <f t="shared" si="14"/>
        <v>0</v>
      </c>
      <c r="T28" s="17">
        <f t="shared" si="15"/>
        <v>0.44012395907273072</v>
      </c>
      <c r="U28" s="17">
        <f t="shared" si="16"/>
        <v>4.3056733782309863E-2</v>
      </c>
      <c r="V28" s="17">
        <f t="shared" si="17"/>
        <v>6.0906147746749538E-2</v>
      </c>
      <c r="W28" s="17">
        <f t="shared" si="18"/>
        <v>2.6488461072349857E-2</v>
      </c>
      <c r="X28" s="17">
        <f t="shared" si="19"/>
        <v>3.4417686674399685E-2</v>
      </c>
      <c r="Y28" s="17">
        <f t="shared" si="20"/>
        <v>2.1363896054431189E-2</v>
      </c>
      <c r="Z28" s="17">
        <f t="shared" si="21"/>
        <v>3.959418985128374E-2</v>
      </c>
      <c r="AA28" s="17">
        <f t="shared" si="22"/>
        <v>5.2717231349872752E-2</v>
      </c>
      <c r="AB28" s="17">
        <f t="shared" si="23"/>
        <v>3.1041706341649211E-2</v>
      </c>
      <c r="AC28" s="17">
        <f t="shared" si="24"/>
        <v>9.1549661536330748E-2</v>
      </c>
      <c r="AD28" s="17">
        <f t="shared" si="25"/>
        <v>0.21964647426464223</v>
      </c>
    </row>
    <row r="29" spans="1:30" hidden="1">
      <c r="A29" s="13" t="s">
        <v>125</v>
      </c>
      <c r="B29" s="36">
        <f>'United States RAW'!Q19</f>
        <v>5773400</v>
      </c>
      <c r="C29" s="36">
        <f t="shared" si="11"/>
        <v>4688300</v>
      </c>
      <c r="D29" s="36">
        <f>'United States RAW'!R19</f>
        <v>0</v>
      </c>
      <c r="E29" s="36">
        <f>'United States RAW'!S19</f>
        <v>2590600</v>
      </c>
      <c r="F29" s="36">
        <f>'United States RAW'!V19</f>
        <v>237700</v>
      </c>
      <c r="G29" s="36">
        <f>'United States RAW'!AE19</f>
        <v>347100</v>
      </c>
      <c r="H29" s="36">
        <f>'United States RAW'!X19</f>
        <v>150200</v>
      </c>
      <c r="I29" s="36">
        <f>'United States RAW'!Y19</f>
        <v>196900</v>
      </c>
      <c r="J29" s="36">
        <f>'United States RAW'!Z19</f>
        <v>120000</v>
      </c>
      <c r="K29" s="36">
        <f>'United States RAW'!AA19</f>
        <v>222300</v>
      </c>
      <c r="L29" s="36">
        <f>'United States RAW'!AB19</f>
        <v>306300</v>
      </c>
      <c r="M29" s="36">
        <f>'United States RAW'!W19</f>
        <v>178600</v>
      </c>
      <c r="N29" s="36">
        <f>'United States RAW'!AD19</f>
        <v>685700</v>
      </c>
      <c r="O29" s="36">
        <f>'United States RAW'!AC19</f>
        <v>1085000</v>
      </c>
      <c r="Q29" s="17">
        <f t="shared" ref="Q29:Q39" si="26">B29/$B29</f>
        <v>1</v>
      </c>
      <c r="R29" s="17">
        <f t="shared" ref="R29:R39" si="27">C29/$B29</f>
        <v>0.8120518238819413</v>
      </c>
      <c r="S29" s="17">
        <f t="shared" ref="S29:S39" si="28">D29/$B29</f>
        <v>0</v>
      </c>
      <c r="T29" s="17">
        <f t="shared" ref="T29:T39" si="29">E29/$B29</f>
        <v>0.44871306335954553</v>
      </c>
      <c r="U29" s="17">
        <f t="shared" ref="U29:U39" si="30">F29/$B29</f>
        <v>4.1171580004849828E-2</v>
      </c>
      <c r="V29" s="17">
        <f t="shared" ref="V29:AD39" si="31">G29/$B29</f>
        <v>6.0120552880451726E-2</v>
      </c>
      <c r="W29" s="17">
        <f t="shared" si="31"/>
        <v>2.6015865867599682E-2</v>
      </c>
      <c r="X29" s="17">
        <f t="shared" si="31"/>
        <v>3.4104687012852047E-2</v>
      </c>
      <c r="Y29" s="17">
        <f t="shared" si="31"/>
        <v>2.0784979388228774E-2</v>
      </c>
      <c r="Z29" s="17">
        <f t="shared" si="31"/>
        <v>3.8504174316693805E-2</v>
      </c>
      <c r="AA29" s="17">
        <f t="shared" si="31"/>
        <v>5.3053659888453945E-2</v>
      </c>
      <c r="AB29" s="17">
        <f t="shared" si="31"/>
        <v>3.0934977656147156E-2</v>
      </c>
      <c r="AC29" s="17">
        <f t="shared" si="31"/>
        <v>0.11876883638757058</v>
      </c>
      <c r="AD29" s="17">
        <f t="shared" si="31"/>
        <v>0.18793085530190182</v>
      </c>
    </row>
    <row r="30" spans="1:30" hidden="1">
      <c r="A30" s="13" t="s">
        <v>126</v>
      </c>
      <c r="B30" s="36">
        <f>'United States RAW'!Q20</f>
        <v>5685900</v>
      </c>
      <c r="C30" s="36">
        <f t="shared" si="11"/>
        <v>4625300</v>
      </c>
      <c r="D30" s="36">
        <f>'United States RAW'!R20</f>
        <v>0</v>
      </c>
      <c r="E30" s="36">
        <f>'United States RAW'!S20</f>
        <v>2698600</v>
      </c>
      <c r="F30" s="36">
        <f>'United States RAW'!V20</f>
        <v>222200</v>
      </c>
      <c r="G30" s="36">
        <f>'United States RAW'!AE20</f>
        <v>343900</v>
      </c>
      <c r="H30" s="36">
        <f>'United States RAW'!X20</f>
        <v>149000</v>
      </c>
      <c r="I30" s="36">
        <f>'United States RAW'!Y20</f>
        <v>194900</v>
      </c>
      <c r="J30" s="36">
        <f>'United States RAW'!Z20</f>
        <v>116500</v>
      </c>
      <c r="K30" s="36">
        <f>'United States RAW'!AA20</f>
        <v>205400</v>
      </c>
      <c r="L30" s="36">
        <f>'United States RAW'!AB20</f>
        <v>309300</v>
      </c>
      <c r="M30" s="36">
        <f>'United States RAW'!W20</f>
        <v>177700</v>
      </c>
      <c r="N30" s="36">
        <f>'United States RAW'!AD20</f>
        <v>551700</v>
      </c>
      <c r="O30" s="36">
        <f>'United States RAW'!AC20</f>
        <v>1060700</v>
      </c>
      <c r="Q30" s="17">
        <f t="shared" si="26"/>
        <v>1</v>
      </c>
      <c r="R30" s="17">
        <f t="shared" si="27"/>
        <v>0.8134684042983521</v>
      </c>
      <c r="S30" s="17">
        <f t="shared" si="28"/>
        <v>0</v>
      </c>
      <c r="T30" s="17">
        <f t="shared" si="29"/>
        <v>0.47461263828065919</v>
      </c>
      <c r="U30" s="17">
        <f t="shared" si="30"/>
        <v>3.9079125556200425E-2</v>
      </c>
      <c r="V30" s="17">
        <f t="shared" si="31"/>
        <v>6.0482949049402907E-2</v>
      </c>
      <c r="W30" s="17">
        <f t="shared" si="31"/>
        <v>2.620517420285267E-2</v>
      </c>
      <c r="X30" s="17">
        <f t="shared" si="31"/>
        <v>3.4277774846550237E-2</v>
      </c>
      <c r="Y30" s="17">
        <f t="shared" si="31"/>
        <v>2.0489280500888163E-2</v>
      </c>
      <c r="Z30" s="17">
        <f t="shared" si="31"/>
        <v>3.6124448196415693E-2</v>
      </c>
      <c r="AA30" s="17">
        <f t="shared" si="31"/>
        <v>5.439772067746531E-2</v>
      </c>
      <c r="AB30" s="17">
        <f t="shared" si="31"/>
        <v>3.1252748025818254E-2</v>
      </c>
      <c r="AC30" s="17">
        <f t="shared" si="31"/>
        <v>9.702949401150214E-2</v>
      </c>
      <c r="AD30" s="17">
        <f t="shared" si="31"/>
        <v>0.18654918306688476</v>
      </c>
    </row>
    <row r="31" spans="1:30" hidden="1">
      <c r="A31" s="13" t="s">
        <v>127</v>
      </c>
      <c r="B31" s="36">
        <f>'United States RAW'!Q21</f>
        <v>5674200</v>
      </c>
      <c r="C31" s="36">
        <f t="shared" si="11"/>
        <v>4635400</v>
      </c>
      <c r="D31" s="36">
        <f>'United States RAW'!R21</f>
        <v>0</v>
      </c>
      <c r="E31" s="36">
        <f>'United States RAW'!S21</f>
        <v>2737900</v>
      </c>
      <c r="F31" s="36">
        <f>'United States RAW'!V21</f>
        <v>220500</v>
      </c>
      <c r="G31" s="36">
        <f>'United States RAW'!AE21</f>
        <v>333400</v>
      </c>
      <c r="H31" s="36">
        <f>'United States RAW'!X21</f>
        <v>147900</v>
      </c>
      <c r="I31" s="36">
        <f>'United States RAW'!Y21</f>
        <v>185500</v>
      </c>
      <c r="J31" s="36">
        <f>'United States RAW'!Z21</f>
        <v>113700</v>
      </c>
      <c r="K31" s="36">
        <f>'United States RAW'!AA21</f>
        <v>207800</v>
      </c>
      <c r="L31" s="36">
        <f>'United States RAW'!AB21</f>
        <v>307900</v>
      </c>
      <c r="M31" s="36">
        <f>'United States RAW'!W21</f>
        <v>177700</v>
      </c>
      <c r="N31" s="36">
        <f>'United States RAW'!AD21</f>
        <v>536500</v>
      </c>
      <c r="O31" s="36">
        <f>'United States RAW'!AC21</f>
        <v>1038800</v>
      </c>
      <c r="Q31" s="17">
        <f t="shared" si="26"/>
        <v>1</v>
      </c>
      <c r="R31" s="17">
        <f t="shared" si="27"/>
        <v>0.81692573402417967</v>
      </c>
      <c r="S31" s="17">
        <f t="shared" si="28"/>
        <v>0</v>
      </c>
      <c r="T31" s="17">
        <f t="shared" si="29"/>
        <v>0.48251735927531636</v>
      </c>
      <c r="U31" s="17">
        <f t="shared" si="30"/>
        <v>3.8860103626943004E-2</v>
      </c>
      <c r="V31" s="17">
        <f t="shared" si="31"/>
        <v>5.8757181629128338E-2</v>
      </c>
      <c r="W31" s="17">
        <f t="shared" si="31"/>
        <v>2.606534841916041E-2</v>
      </c>
      <c r="X31" s="17">
        <f t="shared" si="31"/>
        <v>3.2691833209967922E-2</v>
      </c>
      <c r="Y31" s="17">
        <f t="shared" si="31"/>
        <v>2.0038067040287617E-2</v>
      </c>
      <c r="Z31" s="17">
        <f t="shared" si="31"/>
        <v>3.6621902647069188E-2</v>
      </c>
      <c r="AA31" s="17">
        <f t="shared" si="31"/>
        <v>5.426315603961792E-2</v>
      </c>
      <c r="AB31" s="17">
        <f t="shared" si="31"/>
        <v>3.1317190088470621E-2</v>
      </c>
      <c r="AC31" s="17">
        <f t="shared" si="31"/>
        <v>9.4550773677346586E-2</v>
      </c>
      <c r="AD31" s="17">
        <f t="shared" si="31"/>
        <v>0.18307426597582038</v>
      </c>
    </row>
    <row r="32" spans="1:30" hidden="1">
      <c r="A32" s="13" t="s">
        <v>128</v>
      </c>
      <c r="B32" s="36">
        <f>'United States RAW'!Q22</f>
        <v>5662200</v>
      </c>
      <c r="C32" s="36">
        <f t="shared" si="11"/>
        <v>4647100</v>
      </c>
      <c r="D32" s="36">
        <f>'United States RAW'!R22</f>
        <v>0</v>
      </c>
      <c r="E32" s="36">
        <f>'United States RAW'!S22</f>
        <v>2781800</v>
      </c>
      <c r="F32" s="36">
        <f>'United States RAW'!V22</f>
        <v>201500</v>
      </c>
      <c r="G32" s="36">
        <f>'United States RAW'!AE22</f>
        <v>324100</v>
      </c>
      <c r="H32" s="36">
        <f>'United States RAW'!X22</f>
        <v>145000</v>
      </c>
      <c r="I32" s="36">
        <f>'United States RAW'!Y22</f>
        <v>179100</v>
      </c>
      <c r="J32" s="36">
        <f>'United States RAW'!Z22</f>
        <v>110200</v>
      </c>
      <c r="K32" s="36">
        <f>'United States RAW'!AA22</f>
        <v>225700</v>
      </c>
      <c r="L32" s="36">
        <f>'United States RAW'!AB22</f>
        <v>310000</v>
      </c>
      <c r="M32" s="36">
        <f>'United States RAW'!W22</f>
        <v>176900</v>
      </c>
      <c r="N32" s="36">
        <f>'United States RAW'!AD22</f>
        <v>516900</v>
      </c>
      <c r="O32" s="36">
        <f>'United States RAW'!AC22</f>
        <v>1015200</v>
      </c>
      <c r="Q32" s="17">
        <f t="shared" si="26"/>
        <v>1</v>
      </c>
      <c r="R32" s="17">
        <f t="shared" si="27"/>
        <v>0.82072339373388437</v>
      </c>
      <c r="S32" s="17">
        <f t="shared" si="28"/>
        <v>0</v>
      </c>
      <c r="T32" s="17">
        <f t="shared" si="29"/>
        <v>0.49129313694323762</v>
      </c>
      <c r="U32" s="17">
        <f t="shared" si="30"/>
        <v>3.558687435978948E-2</v>
      </c>
      <c r="V32" s="17">
        <f t="shared" si="31"/>
        <v>5.7239235632792908E-2</v>
      </c>
      <c r="W32" s="17">
        <f t="shared" si="31"/>
        <v>2.5608420755183499E-2</v>
      </c>
      <c r="X32" s="17">
        <f t="shared" si="31"/>
        <v>3.1630814877609409E-2</v>
      </c>
      <c r="Y32" s="17">
        <f t="shared" si="31"/>
        <v>1.9462399773939459E-2</v>
      </c>
      <c r="Z32" s="17">
        <f t="shared" si="31"/>
        <v>3.986083147893045E-2</v>
      </c>
      <c r="AA32" s="17">
        <f t="shared" si="31"/>
        <v>5.4749037476599205E-2</v>
      </c>
      <c r="AB32" s="17">
        <f t="shared" si="31"/>
        <v>3.1242273321323868E-2</v>
      </c>
      <c r="AC32" s="17">
        <f t="shared" si="31"/>
        <v>9.128960474727138E-2</v>
      </c>
      <c r="AD32" s="17">
        <f t="shared" si="31"/>
        <v>0.1792942672459468</v>
      </c>
    </row>
    <row r="33" spans="1:30" hidden="1">
      <c r="A33" s="13" t="s">
        <v>129</v>
      </c>
      <c r="B33" s="36">
        <f>'United States RAW'!Q23</f>
        <v>5773700</v>
      </c>
      <c r="C33" s="36">
        <f t="shared" si="11"/>
        <v>4761100</v>
      </c>
      <c r="D33" s="36">
        <f>'United States RAW'!R23</f>
        <v>0</v>
      </c>
      <c r="E33" s="36">
        <f>'United States RAW'!S23</f>
        <v>2880900</v>
      </c>
      <c r="F33" s="36">
        <f>'United States RAW'!V23</f>
        <v>188000</v>
      </c>
      <c r="G33" s="36">
        <f>'United States RAW'!AE23</f>
        <v>330700</v>
      </c>
      <c r="H33" s="36">
        <f>'United States RAW'!X23</f>
        <v>153400</v>
      </c>
      <c r="I33" s="36">
        <f>'United States RAW'!Y23</f>
        <v>177300</v>
      </c>
      <c r="J33" s="36">
        <f>'United States RAW'!Z23</f>
        <v>109100</v>
      </c>
      <c r="K33" s="36">
        <f>'United States RAW'!AA23</f>
        <v>225300</v>
      </c>
      <c r="L33" s="36">
        <f>'United States RAW'!AB23</f>
        <v>316900</v>
      </c>
      <c r="M33" s="36">
        <f>'United States RAW'!W23</f>
        <v>184800</v>
      </c>
      <c r="N33" s="36">
        <f>'United States RAW'!AD23</f>
        <v>525400</v>
      </c>
      <c r="O33" s="36">
        <f>'United States RAW'!AC23</f>
        <v>1012500</v>
      </c>
      <c r="P33" s="118"/>
      <c r="Q33" s="17">
        <f t="shared" si="26"/>
        <v>1</v>
      </c>
      <c r="R33" s="17">
        <f t="shared" si="27"/>
        <v>0.82461852884632036</v>
      </c>
      <c r="S33" s="17">
        <f t="shared" si="28"/>
        <v>0</v>
      </c>
      <c r="T33" s="17">
        <f t="shared" si="29"/>
        <v>0.49896946498778944</v>
      </c>
      <c r="U33" s="17">
        <f t="shared" si="30"/>
        <v>3.2561442402618775E-2</v>
      </c>
      <c r="V33" s="17">
        <f t="shared" si="31"/>
        <v>5.7276962779500146E-2</v>
      </c>
      <c r="W33" s="17">
        <f t="shared" si="31"/>
        <v>2.6568751407243189E-2</v>
      </c>
      <c r="X33" s="17">
        <f t="shared" si="31"/>
        <v>3.0708211372256957E-2</v>
      </c>
      <c r="Y33" s="17">
        <f t="shared" si="31"/>
        <v>1.8896028543221852E-2</v>
      </c>
      <c r="Z33" s="17">
        <f t="shared" si="31"/>
        <v>3.9021771134627709E-2</v>
      </c>
      <c r="AA33" s="17">
        <f t="shared" si="31"/>
        <v>5.4886814347818558E-2</v>
      </c>
      <c r="AB33" s="17">
        <f t="shared" si="31"/>
        <v>3.2007205085127388E-2</v>
      </c>
      <c r="AC33" s="17">
        <f t="shared" si="31"/>
        <v>9.0998839565616496E-2</v>
      </c>
      <c r="AD33" s="17">
        <f t="shared" si="31"/>
        <v>0.17536415123750801</v>
      </c>
    </row>
    <row r="34" spans="1:30" hidden="1">
      <c r="A34" s="13" t="s">
        <v>130</v>
      </c>
      <c r="B34" s="36">
        <f>'United States RAW'!Q24</f>
        <v>5726800</v>
      </c>
      <c r="C34" s="36">
        <f t="shared" si="11"/>
        <v>4743500</v>
      </c>
      <c r="D34" s="36">
        <f>'United States RAW'!R24</f>
        <v>0</v>
      </c>
      <c r="E34" s="36">
        <f>'United States RAW'!S24</f>
        <v>3004200</v>
      </c>
      <c r="F34" s="36">
        <f>'United States RAW'!V24</f>
        <v>188100</v>
      </c>
      <c r="G34" s="36">
        <f>'United States RAW'!AE24</f>
        <v>331600</v>
      </c>
      <c r="H34" s="36">
        <f>'United States RAW'!X24</f>
        <v>148500</v>
      </c>
      <c r="I34" s="36">
        <f>'United States RAW'!Y24</f>
        <v>183100</v>
      </c>
      <c r="J34" s="36">
        <f>'United States RAW'!Z24</f>
        <v>108100</v>
      </c>
      <c r="K34" s="36">
        <f>'United States RAW'!AA24</f>
        <v>221000</v>
      </c>
      <c r="L34" s="36">
        <f>'United States RAW'!AB24</f>
        <v>324800</v>
      </c>
      <c r="M34" s="36">
        <f>'United States RAW'!W24</f>
        <v>185500</v>
      </c>
      <c r="N34" s="36">
        <f>'United States RAW'!AD24</f>
        <v>380200</v>
      </c>
      <c r="O34" s="36">
        <f>'United States RAW'!AC24</f>
        <v>983300</v>
      </c>
      <c r="P34" s="118"/>
      <c r="Q34" s="17">
        <f t="shared" si="26"/>
        <v>1</v>
      </c>
      <c r="R34" s="17">
        <f t="shared" si="27"/>
        <v>0.82829852622756162</v>
      </c>
      <c r="S34" s="17">
        <f t="shared" si="28"/>
        <v>0</v>
      </c>
      <c r="T34" s="17">
        <f t="shared" si="29"/>
        <v>0.52458615631766436</v>
      </c>
      <c r="U34" s="17">
        <f t="shared" si="30"/>
        <v>3.2845568205629672E-2</v>
      </c>
      <c r="V34" s="17">
        <f t="shared" si="31"/>
        <v>5.7903192009499199E-2</v>
      </c>
      <c r="W34" s="17">
        <f t="shared" si="31"/>
        <v>2.5930711741286583E-2</v>
      </c>
      <c r="X34" s="17">
        <f t="shared" si="31"/>
        <v>3.1972480268212616E-2</v>
      </c>
      <c r="Y34" s="17">
        <f t="shared" si="31"/>
        <v>1.8876161206956763E-2</v>
      </c>
      <c r="Z34" s="17">
        <f t="shared" si="31"/>
        <v>3.8590486833833905E-2</v>
      </c>
      <c r="AA34" s="17">
        <f t="shared" si="31"/>
        <v>5.6715792414611998E-2</v>
      </c>
      <c r="AB34" s="17">
        <f t="shared" si="31"/>
        <v>3.2391562478172799E-2</v>
      </c>
      <c r="AC34" s="17">
        <f t="shared" si="31"/>
        <v>6.6389606761192987E-2</v>
      </c>
      <c r="AD34" s="17">
        <f t="shared" si="31"/>
        <v>0.17170147377243836</v>
      </c>
    </row>
    <row r="35" spans="1:30" hidden="1">
      <c r="A35" s="13" t="s">
        <v>46</v>
      </c>
      <c r="B35" s="36">
        <f>'United States RAW'!Q25</f>
        <v>5807500</v>
      </c>
      <c r="C35" s="36">
        <f t="shared" si="11"/>
        <v>4815300</v>
      </c>
      <c r="D35" s="36">
        <f>'United States RAW'!R25</f>
        <v>0</v>
      </c>
      <c r="E35" s="36">
        <f>'United States RAW'!S25</f>
        <v>3027800</v>
      </c>
      <c r="F35" s="36">
        <f>'United States RAW'!V25</f>
        <v>189100</v>
      </c>
      <c r="G35" s="36">
        <f>'United States RAW'!AE25</f>
        <v>316700</v>
      </c>
      <c r="H35" s="36">
        <f>'United States RAW'!X25</f>
        <v>149900</v>
      </c>
      <c r="I35" s="36">
        <f>'United States RAW'!Y25</f>
        <v>166800</v>
      </c>
      <c r="J35" s="36">
        <f>'United States RAW'!Z25</f>
        <v>106800</v>
      </c>
      <c r="K35" s="36">
        <f>'United States RAW'!AA25</f>
        <v>234100</v>
      </c>
      <c r="L35" s="36">
        <f>'United States RAW'!AB25</f>
        <v>321200</v>
      </c>
      <c r="M35" s="36">
        <f>'United States RAW'!W25</f>
        <v>186500</v>
      </c>
      <c r="N35" s="36">
        <f>'United States RAW'!AD25</f>
        <v>433100</v>
      </c>
      <c r="O35" s="36">
        <f>'United States RAW'!AC25</f>
        <v>992200</v>
      </c>
      <c r="P35" s="118"/>
      <c r="Q35" s="17">
        <f t="shared" si="26"/>
        <v>1</v>
      </c>
      <c r="R35" s="17">
        <f t="shared" si="27"/>
        <v>0.82915195867412828</v>
      </c>
      <c r="S35" s="17">
        <f t="shared" si="28"/>
        <v>0</v>
      </c>
      <c r="T35" s="17">
        <f t="shared" si="29"/>
        <v>0.52136030994403793</v>
      </c>
      <c r="U35" s="17">
        <f t="shared" si="30"/>
        <v>3.2561343090830822E-2</v>
      </c>
      <c r="V35" s="17">
        <f t="shared" si="31"/>
        <v>5.4532931554024965E-2</v>
      </c>
      <c r="W35" s="17">
        <f t="shared" si="31"/>
        <v>2.5811450710288422E-2</v>
      </c>
      <c r="X35" s="17">
        <f t="shared" si="31"/>
        <v>2.8721480843736547E-2</v>
      </c>
      <c r="Y35" s="17">
        <f t="shared" si="31"/>
        <v>1.8390012914334911E-2</v>
      </c>
      <c r="Z35" s="17">
        <f t="shared" si="31"/>
        <v>4.0309944037882052E-2</v>
      </c>
      <c r="AA35" s="17">
        <f t="shared" si="31"/>
        <v>5.5307791648730092E-2</v>
      </c>
      <c r="AB35" s="17">
        <f t="shared" si="31"/>
        <v>3.2113646147223417E-2</v>
      </c>
      <c r="AC35" s="17">
        <f t="shared" si="31"/>
        <v>7.4575979337064141E-2</v>
      </c>
      <c r="AD35" s="17">
        <f t="shared" si="31"/>
        <v>0.17084804132587172</v>
      </c>
    </row>
    <row r="36" spans="1:30" hidden="1">
      <c r="A36" s="13" t="s">
        <v>47</v>
      </c>
      <c r="B36" s="36">
        <f>'United States RAW'!Q26</f>
        <v>5943400</v>
      </c>
      <c r="C36" s="36">
        <f t="shared" si="11"/>
        <v>4903300</v>
      </c>
      <c r="D36" s="36">
        <f>'United States RAW'!R26</f>
        <v>0</v>
      </c>
      <c r="E36" s="36">
        <f>'United States RAW'!S26</f>
        <v>3123900</v>
      </c>
      <c r="F36" s="36">
        <f>'United States RAW'!V26</f>
        <v>181500</v>
      </c>
      <c r="G36" s="36">
        <f>'United States RAW'!AE26</f>
        <v>300900</v>
      </c>
      <c r="H36" s="36">
        <f>'United States RAW'!X26</f>
        <v>145800</v>
      </c>
      <c r="I36" s="36">
        <f>'United States RAW'!Y26</f>
        <v>155100</v>
      </c>
      <c r="J36" s="36">
        <f>'United States RAW'!Z26</f>
        <v>105700</v>
      </c>
      <c r="K36" s="36">
        <f>'United States RAW'!AA26</f>
        <v>261899.99999999997</v>
      </c>
      <c r="L36" s="36">
        <f>'United States RAW'!AB26</f>
        <v>328400</v>
      </c>
      <c r="M36" s="36">
        <f>'United States RAW'!W26</f>
        <v>190400</v>
      </c>
      <c r="N36" s="36">
        <f>'United States RAW'!AD26</f>
        <v>410600</v>
      </c>
      <c r="O36" s="36">
        <f>'United States RAW'!AC26</f>
        <v>1040099.9999999999</v>
      </c>
      <c r="P36" s="118"/>
      <c r="Q36" s="17">
        <f t="shared" si="26"/>
        <v>1</v>
      </c>
      <c r="R36" s="17">
        <f t="shared" si="27"/>
        <v>0.82499915873069285</v>
      </c>
      <c r="S36" s="17">
        <f t="shared" si="28"/>
        <v>0</v>
      </c>
      <c r="T36" s="17">
        <f t="shared" si="29"/>
        <v>0.5256082377090554</v>
      </c>
      <c r="U36" s="17">
        <f t="shared" si="30"/>
        <v>3.0538075848840732E-2</v>
      </c>
      <c r="V36" s="17">
        <f t="shared" si="31"/>
        <v>5.0627586903119429E-2</v>
      </c>
      <c r="W36" s="17">
        <f t="shared" si="31"/>
        <v>2.4531412995928255E-2</v>
      </c>
      <c r="X36" s="17">
        <f t="shared" si="31"/>
        <v>2.609617390719117E-2</v>
      </c>
      <c r="Y36" s="17">
        <f t="shared" si="31"/>
        <v>1.7784433152740857E-2</v>
      </c>
      <c r="Z36" s="17">
        <f t="shared" si="31"/>
        <v>4.4065686307500754E-2</v>
      </c>
      <c r="AA36" s="17">
        <f t="shared" si="31"/>
        <v>5.5254568092337718E-2</v>
      </c>
      <c r="AB36" s="17">
        <f t="shared" si="31"/>
        <v>3.2035535215533199E-2</v>
      </c>
      <c r="AC36" s="17">
        <f t="shared" si="31"/>
        <v>6.9085035501564765E-2</v>
      </c>
      <c r="AD36" s="17">
        <f t="shared" si="31"/>
        <v>0.17500084126930712</v>
      </c>
    </row>
    <row r="37" spans="1:30" hidden="1">
      <c r="A37" s="13" t="s">
        <v>48</v>
      </c>
      <c r="B37" s="36">
        <f>'United States RAW'!Q27</f>
        <v>6006000</v>
      </c>
      <c r="C37" s="36">
        <f t="shared" si="11"/>
        <v>4948900</v>
      </c>
      <c r="D37" s="36">
        <f>'United States RAW'!R27</f>
        <v>0</v>
      </c>
      <c r="E37" s="36">
        <f>'United States RAW'!S27</f>
        <v>3156800</v>
      </c>
      <c r="F37" s="36">
        <f>'United States RAW'!V27</f>
        <v>187600</v>
      </c>
      <c r="G37" s="36">
        <f>'United States RAW'!AE27</f>
        <v>316000</v>
      </c>
      <c r="H37" s="36">
        <f>'United States RAW'!X27</f>
        <v>152700</v>
      </c>
      <c r="I37" s="36">
        <f>'United States RAW'!Y27</f>
        <v>163300</v>
      </c>
      <c r="J37" s="36">
        <f>'United States RAW'!Z27</f>
        <v>114000</v>
      </c>
      <c r="K37" s="36">
        <f>'United States RAW'!AA27</f>
        <v>266100</v>
      </c>
      <c r="L37" s="36">
        <f>'United States RAW'!AB27</f>
        <v>327600</v>
      </c>
      <c r="M37" s="36">
        <f>'United States RAW'!W27</f>
        <v>192000</v>
      </c>
      <c r="N37" s="36">
        <f>'United States RAW'!AD27</f>
        <v>388800</v>
      </c>
      <c r="O37" s="36">
        <f>'United States RAW'!AC27</f>
        <v>1057200</v>
      </c>
      <c r="P37" s="118"/>
      <c r="Q37" s="17">
        <f t="shared" si="26"/>
        <v>1</v>
      </c>
      <c r="R37" s="17">
        <f t="shared" si="27"/>
        <v>0.82399267399267395</v>
      </c>
      <c r="S37" s="17">
        <f t="shared" si="28"/>
        <v>0</v>
      </c>
      <c r="T37" s="17">
        <f t="shared" si="29"/>
        <v>0.52560772560772562</v>
      </c>
      <c r="U37" s="17">
        <f t="shared" si="30"/>
        <v>3.1235431235431235E-2</v>
      </c>
      <c r="V37" s="17">
        <f t="shared" si="31"/>
        <v>5.2614052614052616E-2</v>
      </c>
      <c r="W37" s="17">
        <f t="shared" si="31"/>
        <v>2.5424575424575425E-2</v>
      </c>
      <c r="X37" s="17">
        <f t="shared" si="31"/>
        <v>2.7189477189477191E-2</v>
      </c>
      <c r="Y37" s="17">
        <f t="shared" si="31"/>
        <v>1.898101898101898E-2</v>
      </c>
      <c r="Z37" s="17">
        <f t="shared" si="31"/>
        <v>4.4305694305694303E-2</v>
      </c>
      <c r="AA37" s="17">
        <f t="shared" si="31"/>
        <v>5.4545454545454543E-2</v>
      </c>
      <c r="AB37" s="17">
        <f t="shared" si="31"/>
        <v>3.1968031968031968E-2</v>
      </c>
      <c r="AC37" s="17">
        <f t="shared" si="31"/>
        <v>6.4735264735264739E-2</v>
      </c>
      <c r="AD37" s="17">
        <f t="shared" si="31"/>
        <v>0.17602397602397601</v>
      </c>
    </row>
    <row r="38" spans="1:30" hidden="1">
      <c r="A38" s="13" t="s">
        <v>49</v>
      </c>
      <c r="B38" s="36">
        <f>'United States RAW'!Q28</f>
        <v>6126500</v>
      </c>
      <c r="C38" s="36">
        <f t="shared" si="11"/>
        <v>5003300</v>
      </c>
      <c r="D38" s="36">
        <f>'United States RAW'!R28</f>
        <v>0</v>
      </c>
      <c r="E38" s="36">
        <f>'United States RAW'!S28</f>
        <v>3276700</v>
      </c>
      <c r="F38" s="36">
        <f>'United States RAW'!V28</f>
        <v>204700</v>
      </c>
      <c r="G38" s="36">
        <f>'United States RAW'!AE28</f>
        <v>306000</v>
      </c>
      <c r="H38" s="36">
        <f>'United States RAW'!X28</f>
        <v>152100</v>
      </c>
      <c r="I38" s="36">
        <f>'United States RAW'!Y28</f>
        <v>153900</v>
      </c>
      <c r="J38" s="36">
        <f>'United States RAW'!Z28</f>
        <v>122000</v>
      </c>
      <c r="K38" s="36">
        <f>'United States RAW'!AA28</f>
        <v>253800</v>
      </c>
      <c r="L38" s="36">
        <f>'United States RAW'!AB28</f>
        <v>333600</v>
      </c>
      <c r="M38" s="36">
        <f>'United States RAW'!W28</f>
        <v>192800</v>
      </c>
      <c r="N38" s="36">
        <f>'United States RAW'!AD28</f>
        <v>313700</v>
      </c>
      <c r="O38" s="36">
        <f>'United States RAW'!AC28</f>
        <v>1123100</v>
      </c>
      <c r="P38" s="118"/>
      <c r="Q38" s="17">
        <f t="shared" si="26"/>
        <v>1</v>
      </c>
      <c r="R38" s="17">
        <f t="shared" si="27"/>
        <v>0.8166653064555619</v>
      </c>
      <c r="S38" s="17">
        <f t="shared" si="28"/>
        <v>0</v>
      </c>
      <c r="T38" s="17">
        <f t="shared" si="29"/>
        <v>0.5348404472374112</v>
      </c>
      <c r="U38" s="17">
        <f t="shared" si="30"/>
        <v>3.3412225577409617E-2</v>
      </c>
      <c r="V38" s="17">
        <f t="shared" si="31"/>
        <v>4.9946951766914223E-2</v>
      </c>
      <c r="W38" s="17">
        <f t="shared" si="31"/>
        <v>2.4826573084142659E-2</v>
      </c>
      <c r="X38" s="17">
        <f t="shared" si="31"/>
        <v>2.5120378682771567E-2</v>
      </c>
      <c r="Y38" s="17">
        <f t="shared" si="31"/>
        <v>1.9913490573737043E-2</v>
      </c>
      <c r="Z38" s="17">
        <f t="shared" si="31"/>
        <v>4.1426589406675915E-2</v>
      </c>
      <c r="AA38" s="17">
        <f t="shared" si="31"/>
        <v>5.4451970945890805E-2</v>
      </c>
      <c r="AB38" s="17">
        <f t="shared" si="31"/>
        <v>3.1469844119807397E-2</v>
      </c>
      <c r="AC38" s="17">
        <f t="shared" si="31"/>
        <v>5.1203786827715661E-2</v>
      </c>
      <c r="AD38" s="17">
        <f t="shared" si="31"/>
        <v>0.18331837101118093</v>
      </c>
    </row>
    <row r="39" spans="1:30" hidden="1">
      <c r="A39" s="13" t="s">
        <v>50</v>
      </c>
      <c r="B39" s="36">
        <f>'United States RAW'!Q29</f>
        <v>6228200</v>
      </c>
      <c r="C39" s="36">
        <f t="shared" si="11"/>
        <v>5039600</v>
      </c>
      <c r="D39" s="36">
        <f>'United States RAW'!R29</f>
        <v>0</v>
      </c>
      <c r="E39" s="36">
        <f>'United States RAW'!S29</f>
        <v>3303500</v>
      </c>
      <c r="F39" s="36">
        <f>'United States RAW'!V29</f>
        <v>209300</v>
      </c>
      <c r="G39" s="36">
        <f>'United States RAW'!AE29</f>
        <v>310800</v>
      </c>
      <c r="H39" s="36">
        <f>'United States RAW'!X29</f>
        <v>154500</v>
      </c>
      <c r="I39" s="36">
        <f>'United States RAW'!Y29</f>
        <v>156300</v>
      </c>
      <c r="J39" s="36">
        <f>'United States RAW'!Z29</f>
        <v>130400</v>
      </c>
      <c r="K39" s="36">
        <f>'United States RAW'!AA29</f>
        <v>256800</v>
      </c>
      <c r="L39" s="36">
        <f>'United States RAW'!AB29</f>
        <v>338600</v>
      </c>
      <c r="M39" s="36">
        <f>'United States RAW'!W29</f>
        <v>193300</v>
      </c>
      <c r="N39" s="36">
        <f>'United States RAW'!AD29</f>
        <v>296900</v>
      </c>
      <c r="O39" s="36">
        <f>'United States RAW'!AC29</f>
        <v>1188600</v>
      </c>
      <c r="P39" s="118"/>
      <c r="Q39" s="17">
        <f t="shared" si="26"/>
        <v>1</v>
      </c>
      <c r="R39" s="17">
        <f t="shared" si="27"/>
        <v>0.80915834430493561</v>
      </c>
      <c r="S39" s="17">
        <f t="shared" si="28"/>
        <v>0</v>
      </c>
      <c r="T39" s="17">
        <f t="shared" si="29"/>
        <v>0.53041007032529464</v>
      </c>
      <c r="U39" s="17">
        <f t="shared" si="30"/>
        <v>3.3605214989884717E-2</v>
      </c>
      <c r="V39" s="17">
        <f t="shared" si="31"/>
        <v>4.9902058379628141E-2</v>
      </c>
      <c r="W39" s="17">
        <f t="shared" si="31"/>
        <v>2.4806525159757235E-2</v>
      </c>
      <c r="X39" s="17">
        <f t="shared" si="31"/>
        <v>2.5095533219870909E-2</v>
      </c>
      <c r="Y39" s="17">
        <f t="shared" si="31"/>
        <v>2.0937028354901899E-2</v>
      </c>
      <c r="Z39" s="17">
        <f t="shared" si="31"/>
        <v>4.1231816576217849E-2</v>
      </c>
      <c r="AA39" s="17">
        <f t="shared" si="31"/>
        <v>5.4365627308050481E-2</v>
      </c>
      <c r="AB39" s="17">
        <f t="shared" si="31"/>
        <v>3.1036254455540927E-2</v>
      </c>
      <c r="AC39" s="17">
        <f t="shared" si="31"/>
        <v>4.7670273915416977E-2</v>
      </c>
      <c r="AD39" s="17">
        <f t="shared" si="31"/>
        <v>0.19084165569506439</v>
      </c>
    </row>
    <row r="40" spans="1:30" hidden="1">
      <c r="A40" s="13" t="s">
        <v>51</v>
      </c>
      <c r="B40" s="36">
        <f>'United States RAW'!Q30</f>
        <v>6405700</v>
      </c>
      <c r="C40" s="36">
        <f t="shared" ca="1" si="11"/>
        <v>5170200</v>
      </c>
      <c r="D40" s="36">
        <f ca="1">'United States RAW'!R30</f>
        <v>666665</v>
      </c>
      <c r="E40" s="36">
        <f ca="1">'United States RAW'!S30</f>
        <v>2720535</v>
      </c>
      <c r="F40" s="36">
        <f>'United States RAW'!V30</f>
        <v>222600</v>
      </c>
      <c r="G40" s="36">
        <f>'United States RAW'!AE30</f>
        <v>312700</v>
      </c>
      <c r="H40" s="36">
        <f>'United States RAW'!X30</f>
        <v>153800</v>
      </c>
      <c r="I40" s="36">
        <f>'United States RAW'!Y30</f>
        <v>158900</v>
      </c>
      <c r="J40" s="36">
        <f>'United States RAW'!Z30</f>
        <v>139700</v>
      </c>
      <c r="K40" s="36">
        <f>'United States RAW'!AA30</f>
        <v>281000</v>
      </c>
      <c r="L40" s="36">
        <f>'United States RAW'!AB30</f>
        <v>354700</v>
      </c>
      <c r="M40" s="36">
        <f>'United States RAW'!W30</f>
        <v>194900</v>
      </c>
      <c r="N40" s="36">
        <f>'United States RAW'!AD30</f>
        <v>277400</v>
      </c>
      <c r="O40" s="36">
        <f>'United States RAW'!AC30</f>
        <v>1235600</v>
      </c>
      <c r="P40" s="118"/>
      <c r="Q40" s="17">
        <f>B40/$B40</f>
        <v>1</v>
      </c>
      <c r="R40" s="17">
        <f t="shared" ref="R40:X75" ca="1" si="32">C40/$B40</f>
        <v>0.80712490438203477</v>
      </c>
      <c r="S40" s="17">
        <f t="shared" ca="1" si="32"/>
        <v>0.10407371559704638</v>
      </c>
      <c r="T40" s="17">
        <f t="shared" ca="1" si="32"/>
        <v>0.42470534055606723</v>
      </c>
      <c r="U40" s="17">
        <f>F40/$B40</f>
        <v>3.4750300513605073E-2</v>
      </c>
      <c r="V40" s="17">
        <f t="shared" ref="V40:AD68" si="33">G40/$B40</f>
        <v>4.8815898340540453E-2</v>
      </c>
      <c r="W40" s="17">
        <f t="shared" si="33"/>
        <v>2.4009866212904133E-2</v>
      </c>
      <c r="X40" s="17">
        <f t="shared" si="33"/>
        <v>2.4806032127636324E-2</v>
      </c>
      <c r="Y40" s="17">
        <f t="shared" si="33"/>
        <v>2.1808701625115133E-2</v>
      </c>
      <c r="Z40" s="17">
        <f t="shared" si="33"/>
        <v>4.3867180792107031E-2</v>
      </c>
      <c r="AA40" s="17">
        <f t="shared" si="33"/>
        <v>5.5372558814805566E-2</v>
      </c>
      <c r="AB40" s="17">
        <f t="shared" si="33"/>
        <v>3.0426026819863557E-2</v>
      </c>
      <c r="AC40" s="17">
        <f t="shared" si="33"/>
        <v>4.3305181322884308E-2</v>
      </c>
      <c r="AD40" s="17">
        <f t="shared" si="33"/>
        <v>0.19289070671433256</v>
      </c>
    </row>
    <row r="41" spans="1:30" hidden="1">
      <c r="A41" s="13" t="s">
        <v>52</v>
      </c>
      <c r="B41" s="36">
        <f>'United States RAW'!Q31</f>
        <v>6460800</v>
      </c>
      <c r="C41" s="36">
        <f t="shared" ca="1" si="11"/>
        <v>5185500</v>
      </c>
      <c r="D41" s="36">
        <f ca="1">'United States RAW'!R31</f>
        <v>674084</v>
      </c>
      <c r="E41" s="36">
        <f ca="1">'United States RAW'!S31</f>
        <v>2716716.0000000005</v>
      </c>
      <c r="F41" s="36">
        <f>'United States RAW'!V31</f>
        <v>153600</v>
      </c>
      <c r="G41" s="36">
        <f>'United States RAW'!AE31</f>
        <v>327900</v>
      </c>
      <c r="H41" s="36">
        <f>'United States RAW'!X31</f>
        <v>165800</v>
      </c>
      <c r="I41" s="36">
        <f>'United States RAW'!Y31</f>
        <v>162100</v>
      </c>
      <c r="J41" s="36">
        <f>'United States RAW'!Z31</f>
        <v>139500</v>
      </c>
      <c r="K41" s="36">
        <f>'United States RAW'!AA31</f>
        <v>296600</v>
      </c>
      <c r="L41" s="36">
        <f>'United States RAW'!AB31</f>
        <v>350000</v>
      </c>
      <c r="M41" s="36">
        <f>'United States RAW'!W31</f>
        <v>196900</v>
      </c>
      <c r="N41" s="36">
        <f>'United States RAW'!AD31</f>
        <v>330200</v>
      </c>
      <c r="O41" s="36">
        <f>'United States RAW'!AC31</f>
        <v>1275200</v>
      </c>
      <c r="Q41" s="17">
        <f t="shared" ref="Q41:Q75" si="34">B41/$B41</f>
        <v>1</v>
      </c>
      <c r="R41" s="17">
        <f t="shared" ca="1" si="32"/>
        <v>0.80260958395245174</v>
      </c>
      <c r="S41" s="17">
        <f t="shared" ca="1" si="32"/>
        <v>0.10433444774640911</v>
      </c>
      <c r="T41" s="17">
        <f t="shared" ca="1" si="32"/>
        <v>0.42049219910846963</v>
      </c>
      <c r="U41" s="17">
        <f t="shared" si="32"/>
        <v>2.3774145616641901E-2</v>
      </c>
      <c r="V41" s="17">
        <f t="shared" si="33"/>
        <v>5.075222882615156E-2</v>
      </c>
      <c r="W41" s="17">
        <f t="shared" si="33"/>
        <v>2.5662456661713719E-2</v>
      </c>
      <c r="X41" s="17">
        <f t="shared" si="33"/>
        <v>2.5089772164437842E-2</v>
      </c>
      <c r="Y41" s="17">
        <f t="shared" si="33"/>
        <v>2.1591753343239227E-2</v>
      </c>
      <c r="Z41" s="17">
        <f t="shared" si="33"/>
        <v>4.5907627538385343E-2</v>
      </c>
      <c r="AA41" s="17">
        <f t="shared" si="33"/>
        <v>5.4172857850421002E-2</v>
      </c>
      <c r="AB41" s="17">
        <f t="shared" si="33"/>
        <v>3.0476102030708271E-2</v>
      </c>
      <c r="AC41" s="17">
        <f t="shared" si="33"/>
        <v>5.1108221892025754E-2</v>
      </c>
      <c r="AD41" s="17">
        <f t="shared" si="33"/>
        <v>0.19737493808816245</v>
      </c>
    </row>
    <row r="42" spans="1:30" hidden="1">
      <c r="A42" s="13" t="s">
        <v>53</v>
      </c>
      <c r="B42" s="36">
        <f>'United States RAW'!Q32</f>
        <v>6670100</v>
      </c>
      <c r="C42" s="36">
        <f t="shared" ca="1" si="11"/>
        <v>5298200</v>
      </c>
      <c r="D42" s="36">
        <f ca="1">'United States RAW'!R32</f>
        <v>687391</v>
      </c>
      <c r="E42" s="36">
        <f ca="1">'United States RAW'!S32</f>
        <v>2818009</v>
      </c>
      <c r="F42" s="36">
        <f>'United States RAW'!V32</f>
        <v>145400</v>
      </c>
      <c r="G42" s="36">
        <f>'United States RAW'!AE32</f>
        <v>331500</v>
      </c>
      <c r="H42" s="36">
        <f>'United States RAW'!X32</f>
        <v>170200</v>
      </c>
      <c r="I42" s="36">
        <f>'United States RAW'!Y32</f>
        <v>161300</v>
      </c>
      <c r="J42" s="36">
        <f>'United States RAW'!Z32</f>
        <v>138700</v>
      </c>
      <c r="K42" s="36">
        <f>'United States RAW'!AA32</f>
        <v>302300</v>
      </c>
      <c r="L42" s="36">
        <f>'United States RAW'!AB32</f>
        <v>347900</v>
      </c>
      <c r="M42" s="36">
        <f>'United States RAW'!W32</f>
        <v>199200</v>
      </c>
      <c r="N42" s="36">
        <f>'United States RAW'!AD32</f>
        <v>327800</v>
      </c>
      <c r="O42" s="36">
        <f>'United States RAW'!AC32</f>
        <v>1371900</v>
      </c>
      <c r="Q42" s="17">
        <f t="shared" si="34"/>
        <v>1</v>
      </c>
      <c r="R42" s="17">
        <f t="shared" ca="1" si="32"/>
        <v>0.79432092472376725</v>
      </c>
      <c r="S42" s="17">
        <f t="shared" ca="1" si="32"/>
        <v>0.10305557637816525</v>
      </c>
      <c r="T42" s="17">
        <f t="shared" ca="1" si="32"/>
        <v>0.42248377085800815</v>
      </c>
      <c r="U42" s="17">
        <f t="shared" si="32"/>
        <v>2.1798773631579737E-2</v>
      </c>
      <c r="V42" s="17">
        <f t="shared" si="33"/>
        <v>4.9699404806524641E-2</v>
      </c>
      <c r="W42" s="17">
        <f t="shared" si="33"/>
        <v>2.551685881770888E-2</v>
      </c>
      <c r="X42" s="17">
        <f t="shared" si="33"/>
        <v>2.4182545988815758E-2</v>
      </c>
      <c r="Y42" s="17">
        <f t="shared" si="33"/>
        <v>2.0794290940165813E-2</v>
      </c>
      <c r="Z42" s="17">
        <f t="shared" si="33"/>
        <v>4.5321659345437103E-2</v>
      </c>
      <c r="AA42" s="17">
        <f t="shared" si="33"/>
        <v>5.2158138558642299E-2</v>
      </c>
      <c r="AB42" s="17">
        <f t="shared" si="33"/>
        <v>2.9864619720843765E-2</v>
      </c>
      <c r="AC42" s="17">
        <f t="shared" si="33"/>
        <v>4.9144690484400531E-2</v>
      </c>
      <c r="AD42" s="17">
        <f t="shared" si="33"/>
        <v>0.20567907527623275</v>
      </c>
    </row>
    <row r="43" spans="1:30" hidden="1">
      <c r="A43" s="13" t="s">
        <v>54</v>
      </c>
      <c r="B43" s="36">
        <f>'United States RAW'!Q33</f>
        <v>6783200</v>
      </c>
      <c r="C43" s="36">
        <f t="shared" ca="1" si="11"/>
        <v>5340100</v>
      </c>
      <c r="D43" s="36">
        <f ca="1">'United States RAW'!R33</f>
        <v>698617</v>
      </c>
      <c r="E43" s="36">
        <f ca="1">'United States RAW'!S33</f>
        <v>2816683</v>
      </c>
      <c r="F43" s="36">
        <f>'United States RAW'!V33</f>
        <v>146800</v>
      </c>
      <c r="G43" s="36">
        <f>'United States RAW'!AE33</f>
        <v>323200</v>
      </c>
      <c r="H43" s="36">
        <f>'United States RAW'!X33</f>
        <v>167700</v>
      </c>
      <c r="I43" s="36">
        <f>'United States RAW'!Y33</f>
        <v>155500</v>
      </c>
      <c r="J43" s="36">
        <f>'United States RAW'!Z33</f>
        <v>137400</v>
      </c>
      <c r="K43" s="36">
        <f>'United States RAW'!AA33</f>
        <v>287100</v>
      </c>
      <c r="L43" s="36">
        <f>'United States RAW'!AB33</f>
        <v>357700</v>
      </c>
      <c r="M43" s="36">
        <f>'United States RAW'!W33</f>
        <v>201600</v>
      </c>
      <c r="N43" s="36">
        <f>'United States RAW'!AD33</f>
        <v>371000</v>
      </c>
      <c r="O43" s="36">
        <f>'United States RAW'!AC33</f>
        <v>1443300</v>
      </c>
      <c r="Q43" s="17">
        <f t="shared" si="34"/>
        <v>1</v>
      </c>
      <c r="R43" s="17">
        <f t="shared" ca="1" si="32"/>
        <v>0.78725380351456542</v>
      </c>
      <c r="S43" s="17">
        <f t="shared" ca="1" si="32"/>
        <v>0.10299224554782403</v>
      </c>
      <c r="T43" s="17">
        <f t="shared" ca="1" si="32"/>
        <v>0.41524398513975702</v>
      </c>
      <c r="U43" s="17">
        <f t="shared" si="32"/>
        <v>2.1641703031017808E-2</v>
      </c>
      <c r="V43" s="17">
        <f t="shared" si="33"/>
        <v>4.7647128199080083E-2</v>
      </c>
      <c r="W43" s="17">
        <f t="shared" si="33"/>
        <v>2.4722844675079608E-2</v>
      </c>
      <c r="X43" s="17">
        <f t="shared" si="33"/>
        <v>2.2924283524000472E-2</v>
      </c>
      <c r="Y43" s="17">
        <f t="shared" si="33"/>
        <v>2.0255926406415849E-2</v>
      </c>
      <c r="Z43" s="17">
        <f t="shared" si="33"/>
        <v>4.232515626842788E-2</v>
      </c>
      <c r="AA43" s="17">
        <f t="shared" si="33"/>
        <v>5.2733223257459605E-2</v>
      </c>
      <c r="AB43" s="17">
        <f t="shared" si="33"/>
        <v>2.9720485906356883E-2</v>
      </c>
      <c r="AC43" s="17">
        <f t="shared" si="33"/>
        <v>5.4693949758226203E-2</v>
      </c>
      <c r="AD43" s="17">
        <f t="shared" si="33"/>
        <v>0.21277568109446868</v>
      </c>
    </row>
    <row r="44" spans="1:30" hidden="1">
      <c r="A44" s="13" t="s">
        <v>55</v>
      </c>
      <c r="B44" s="36">
        <f>'United States RAW'!Q34</f>
        <v>6998000</v>
      </c>
      <c r="C44" s="36">
        <f t="shared" ca="1" si="11"/>
        <v>5474900</v>
      </c>
      <c r="D44" s="36">
        <f ca="1">'United States RAW'!R34</f>
        <v>717813</v>
      </c>
      <c r="E44" s="36">
        <f ca="1">'United States RAW'!S34</f>
        <v>2902287</v>
      </c>
      <c r="F44" s="36">
        <f>'United States RAW'!V34</f>
        <v>153100</v>
      </c>
      <c r="G44" s="36">
        <f>'United States RAW'!AE34</f>
        <v>320800</v>
      </c>
      <c r="H44" s="36">
        <f>'United States RAW'!X34</f>
        <v>172200</v>
      </c>
      <c r="I44" s="36">
        <f>'United States RAW'!Y34</f>
        <v>148600</v>
      </c>
      <c r="J44" s="36">
        <f>'United States RAW'!Z34</f>
        <v>136500</v>
      </c>
      <c r="K44" s="36">
        <f>'United States RAW'!AA34</f>
        <v>280900</v>
      </c>
      <c r="L44" s="36">
        <f>'United States RAW'!AB34</f>
        <v>364200</v>
      </c>
      <c r="M44" s="36">
        <f>'United States RAW'!W34</f>
        <v>203900</v>
      </c>
      <c r="N44" s="36">
        <f>'United States RAW'!AD34</f>
        <v>395400</v>
      </c>
      <c r="O44" s="36">
        <f>'United States RAW'!AC34</f>
        <v>1523100</v>
      </c>
      <c r="Q44" s="17">
        <f t="shared" si="34"/>
        <v>1</v>
      </c>
      <c r="R44" s="17">
        <f t="shared" ca="1" si="32"/>
        <v>0.78235210060017146</v>
      </c>
      <c r="S44" s="17">
        <f t="shared" ca="1" si="32"/>
        <v>0.10257402114889969</v>
      </c>
      <c r="T44" s="17">
        <f t="shared" ca="1" si="32"/>
        <v>0.41473092312089166</v>
      </c>
      <c r="U44" s="17">
        <f t="shared" si="32"/>
        <v>2.1877679336953414E-2</v>
      </c>
      <c r="V44" s="17">
        <f t="shared" si="33"/>
        <v>4.5841669048299512E-2</v>
      </c>
      <c r="W44" s="17">
        <f t="shared" si="33"/>
        <v>2.4607030580165761E-2</v>
      </c>
      <c r="X44" s="17">
        <f t="shared" si="33"/>
        <v>2.1234638468133754E-2</v>
      </c>
      <c r="Y44" s="17">
        <f t="shared" si="33"/>
        <v>1.9505573020863105E-2</v>
      </c>
      <c r="Z44" s="17">
        <f t="shared" si="33"/>
        <v>4.0140040011431836E-2</v>
      </c>
      <c r="AA44" s="17">
        <f t="shared" si="33"/>
        <v>5.204344098313804E-2</v>
      </c>
      <c r="AB44" s="17">
        <f t="shared" si="33"/>
        <v>2.9136896256073165E-2</v>
      </c>
      <c r="AC44" s="17">
        <f t="shared" si="33"/>
        <v>5.6501857673621037E-2</v>
      </c>
      <c r="AD44" s="17">
        <f t="shared" si="33"/>
        <v>0.21764789939982851</v>
      </c>
    </row>
    <row r="45" spans="1:30" hidden="1">
      <c r="A45" s="13" t="s">
        <v>56</v>
      </c>
      <c r="B45" s="36">
        <f>'United States RAW'!Q35</f>
        <v>7131100</v>
      </c>
      <c r="C45" s="36">
        <f t="shared" ca="1" si="11"/>
        <v>5461100</v>
      </c>
      <c r="D45" s="36">
        <f ca="1">'United States RAW'!R35</f>
        <v>717536</v>
      </c>
      <c r="E45" s="36">
        <f ca="1">'United States RAW'!S35</f>
        <v>2910764</v>
      </c>
      <c r="F45" s="36">
        <f>'United States RAW'!V35</f>
        <v>162800</v>
      </c>
      <c r="G45" s="36">
        <f>'United States RAW'!AE35</f>
        <v>313400</v>
      </c>
      <c r="H45" s="36">
        <f>'United States RAW'!X35</f>
        <v>169800</v>
      </c>
      <c r="I45" s="36">
        <f>'United States RAW'!Y35</f>
        <v>143600</v>
      </c>
      <c r="J45" s="36">
        <f>'United States RAW'!Z35</f>
        <v>172400</v>
      </c>
      <c r="K45" s="36">
        <f>'United States RAW'!AA35</f>
        <v>280800</v>
      </c>
      <c r="L45" s="36">
        <f>'United States RAW'!AB35</f>
        <v>374100</v>
      </c>
      <c r="M45" s="36">
        <f>'United States RAW'!W35</f>
        <v>204500</v>
      </c>
      <c r="N45" s="36">
        <f>'United States RAW'!AD35</f>
        <v>324800</v>
      </c>
      <c r="O45" s="36">
        <f>'United States RAW'!AC35</f>
        <v>1670000</v>
      </c>
      <c r="Q45" s="17">
        <f t="shared" si="34"/>
        <v>1</v>
      </c>
      <c r="R45" s="17">
        <f t="shared" ca="1" si="32"/>
        <v>0.76581453071756111</v>
      </c>
      <c r="S45" s="17">
        <f t="shared" ca="1" si="32"/>
        <v>0.10062066160900843</v>
      </c>
      <c r="T45" s="17">
        <f t="shared" ca="1" si="32"/>
        <v>0.40817882234157421</v>
      </c>
      <c r="U45" s="17">
        <f t="shared" si="32"/>
        <v>2.2829577484539551E-2</v>
      </c>
      <c r="V45" s="17">
        <f t="shared" si="33"/>
        <v>4.3948338965937937E-2</v>
      </c>
      <c r="W45" s="17">
        <f t="shared" si="33"/>
        <v>2.3811193224046782E-2</v>
      </c>
      <c r="X45" s="17">
        <f t="shared" si="33"/>
        <v>2.0137145741891151E-2</v>
      </c>
      <c r="Y45" s="17">
        <f t="shared" si="33"/>
        <v>2.4175793355863753E-2</v>
      </c>
      <c r="Z45" s="17">
        <f t="shared" si="33"/>
        <v>3.9376814236232842E-2</v>
      </c>
      <c r="AA45" s="17">
        <f t="shared" si="33"/>
        <v>5.2460349735664907E-2</v>
      </c>
      <c r="AB45" s="17">
        <f t="shared" si="33"/>
        <v>2.8677202675604044E-2</v>
      </c>
      <c r="AC45" s="17">
        <f t="shared" si="33"/>
        <v>4.5546970313135419E-2</v>
      </c>
      <c r="AD45" s="17">
        <f t="shared" si="33"/>
        <v>0.23418546928243889</v>
      </c>
    </row>
    <row r="46" spans="1:30" hidden="1">
      <c r="A46" s="13" t="s">
        <v>57</v>
      </c>
      <c r="B46" s="36">
        <f>'United States RAW'!Q36</f>
        <v>7274300</v>
      </c>
      <c r="C46" s="36">
        <f t="shared" ca="1" si="11"/>
        <v>5538800</v>
      </c>
      <c r="D46" s="36">
        <f ca="1">'United States RAW'!R36</f>
        <v>726022</v>
      </c>
      <c r="E46" s="36">
        <f ca="1">'United States RAW'!S36</f>
        <v>3016778.0000000005</v>
      </c>
      <c r="F46" s="36">
        <f>'United States RAW'!V36</f>
        <v>158600</v>
      </c>
      <c r="G46" s="36">
        <f>'United States RAW'!AE36</f>
        <v>308200</v>
      </c>
      <c r="H46" s="36">
        <f>'United States RAW'!X36</f>
        <v>173300</v>
      </c>
      <c r="I46" s="36">
        <f>'United States RAW'!Y36</f>
        <v>134900</v>
      </c>
      <c r="J46" s="36">
        <f>'United States RAW'!Z36</f>
        <v>174600</v>
      </c>
      <c r="K46" s="36">
        <f>'United States RAW'!AA36</f>
        <v>258700</v>
      </c>
      <c r="L46" s="36">
        <f>'United States RAW'!AB36</f>
        <v>381200</v>
      </c>
      <c r="M46" s="36">
        <f>'United States RAW'!W36</f>
        <v>204600</v>
      </c>
      <c r="N46" s="36">
        <f>'United States RAW'!AD36</f>
        <v>310100</v>
      </c>
      <c r="O46" s="36">
        <f>'United States RAW'!AC36</f>
        <v>1735400</v>
      </c>
      <c r="Q46" s="17">
        <f t="shared" si="34"/>
        <v>1</v>
      </c>
      <c r="R46" s="17">
        <f t="shared" ca="1" si="32"/>
        <v>0.76142034285085847</v>
      </c>
      <c r="S46" s="17">
        <f t="shared" ca="1" si="32"/>
        <v>9.9806441856948439E-2</v>
      </c>
      <c r="T46" s="17">
        <f t="shared" ca="1" si="32"/>
        <v>0.41471729238552169</v>
      </c>
      <c r="U46" s="17">
        <f t="shared" si="32"/>
        <v>2.1802785147711806E-2</v>
      </c>
      <c r="V46" s="17">
        <f t="shared" si="33"/>
        <v>4.23683378469406E-2</v>
      </c>
      <c r="W46" s="17">
        <f t="shared" si="33"/>
        <v>2.3823598146900733E-2</v>
      </c>
      <c r="X46" s="17">
        <f t="shared" si="33"/>
        <v>1.8544739700039867E-2</v>
      </c>
      <c r="Y46" s="17">
        <f t="shared" si="33"/>
        <v>2.4002309500570501E-2</v>
      </c>
      <c r="Z46" s="17">
        <f t="shared" si="33"/>
        <v>3.5563559380284014E-2</v>
      </c>
      <c r="AA46" s="17">
        <f t="shared" si="33"/>
        <v>5.2403667706858392E-2</v>
      </c>
      <c r="AB46" s="17">
        <f t="shared" si="33"/>
        <v>2.8126417662180554E-2</v>
      </c>
      <c r="AC46" s="17">
        <f t="shared" si="33"/>
        <v>4.2629531363842572E-2</v>
      </c>
      <c r="AD46" s="17">
        <f t="shared" si="33"/>
        <v>0.23856591012193612</v>
      </c>
    </row>
    <row r="47" spans="1:30" hidden="1">
      <c r="A47" s="13" t="s">
        <v>58</v>
      </c>
      <c r="B47" s="36">
        <f>'United States RAW'!Q37</f>
        <v>7379100</v>
      </c>
      <c r="C47" s="36">
        <f t="shared" ca="1" si="11"/>
        <v>5584600</v>
      </c>
      <c r="D47" s="36">
        <f ca="1">'United States RAW'!R37</f>
        <v>736082</v>
      </c>
      <c r="E47" s="36">
        <f ca="1">'United States RAW'!S37</f>
        <v>3035918</v>
      </c>
      <c r="F47" s="36">
        <f>'United States RAW'!V37</f>
        <v>138500</v>
      </c>
      <c r="G47" s="36">
        <f>'United States RAW'!AE37</f>
        <v>314800</v>
      </c>
      <c r="H47" s="36">
        <f>'United States RAW'!X37</f>
        <v>174000</v>
      </c>
      <c r="I47" s="36">
        <f>'United States RAW'!Y37</f>
        <v>140800</v>
      </c>
      <c r="J47" s="36">
        <f>'United States RAW'!Z37</f>
        <v>182900</v>
      </c>
      <c r="K47" s="36">
        <f>'United States RAW'!AA37</f>
        <v>255000</v>
      </c>
      <c r="L47" s="36">
        <f>'United States RAW'!AB37</f>
        <v>381700</v>
      </c>
      <c r="M47" s="36">
        <f>'United States RAW'!W37</f>
        <v>204200</v>
      </c>
      <c r="N47" s="36">
        <f>'United States RAW'!AD37</f>
        <v>335500</v>
      </c>
      <c r="O47" s="36">
        <f>'United States RAW'!AC37</f>
        <v>1794500</v>
      </c>
      <c r="Q47" s="17">
        <f t="shared" si="34"/>
        <v>1</v>
      </c>
      <c r="R47" s="17">
        <f t="shared" ca="1" si="32"/>
        <v>0.75681316149665945</v>
      </c>
      <c r="S47" s="17">
        <f t="shared" ca="1" si="32"/>
        <v>9.9752273312463585E-2</v>
      </c>
      <c r="T47" s="17">
        <f t="shared" ca="1" si="32"/>
        <v>0.41142117602417638</v>
      </c>
      <c r="U47" s="17">
        <f t="shared" si="32"/>
        <v>1.8769226599449799E-2</v>
      </c>
      <c r="V47" s="17">
        <f t="shared" si="33"/>
        <v>4.2661029122792751E-2</v>
      </c>
      <c r="W47" s="17">
        <f t="shared" si="33"/>
        <v>2.3580111395698662E-2</v>
      </c>
      <c r="X47" s="17">
        <f t="shared" si="33"/>
        <v>1.9080917727094089E-2</v>
      </c>
      <c r="Y47" s="17">
        <f t="shared" si="33"/>
        <v>2.4786220541800491E-2</v>
      </c>
      <c r="Z47" s="17">
        <f t="shared" si="33"/>
        <v>3.455705980404114E-2</v>
      </c>
      <c r="AA47" s="17">
        <f t="shared" si="33"/>
        <v>5.1727175400794134E-2</v>
      </c>
      <c r="AB47" s="17">
        <f t="shared" si="33"/>
        <v>2.767275141954981E-2</v>
      </c>
      <c r="AC47" s="17">
        <f t="shared" si="33"/>
        <v>4.5466249271591389E-2</v>
      </c>
      <c r="AD47" s="17">
        <f t="shared" si="33"/>
        <v>0.24318683850334052</v>
      </c>
    </row>
    <row r="48" spans="1:30" hidden="1">
      <c r="A48" s="13" t="s">
        <v>59</v>
      </c>
      <c r="B48" s="36">
        <f>'United States RAW'!Q38</f>
        <v>7596100</v>
      </c>
      <c r="C48" s="36">
        <f t="shared" ca="1" si="11"/>
        <v>5746900</v>
      </c>
      <c r="D48" s="36">
        <f ca="1">'United States RAW'!R38</f>
        <v>744210</v>
      </c>
      <c r="E48" s="36">
        <f ca="1">'United States RAW'!S38</f>
        <v>3161390</v>
      </c>
      <c r="F48" s="36">
        <f>'United States RAW'!V38</f>
        <v>125000</v>
      </c>
      <c r="G48" s="36">
        <f>'United States RAW'!AE38</f>
        <v>324700</v>
      </c>
      <c r="H48" s="36">
        <f>'United States RAW'!X38</f>
        <v>173700</v>
      </c>
      <c r="I48" s="36">
        <f>'United States RAW'!Y38</f>
        <v>151000</v>
      </c>
      <c r="J48" s="36">
        <f>'United States RAW'!Z38</f>
        <v>188500</v>
      </c>
      <c r="K48" s="36">
        <f>'United States RAW'!AA38</f>
        <v>254100</v>
      </c>
      <c r="L48" s="36">
        <f>'United States RAW'!AB38</f>
        <v>389100</v>
      </c>
      <c r="M48" s="36">
        <f>'United States RAW'!W38</f>
        <v>204500</v>
      </c>
      <c r="N48" s="36">
        <f>'United States RAW'!AD38</f>
        <v>355400</v>
      </c>
      <c r="O48" s="36">
        <f>'United States RAW'!AC38</f>
        <v>1849300</v>
      </c>
      <c r="Q48" s="17">
        <f t="shared" si="34"/>
        <v>1</v>
      </c>
      <c r="R48" s="17">
        <f t="shared" ca="1" si="32"/>
        <v>0.75655928700254083</v>
      </c>
      <c r="S48" s="17">
        <f t="shared" ca="1" si="32"/>
        <v>9.7972643856715946E-2</v>
      </c>
      <c r="T48" s="17">
        <f t="shared" ca="1" si="32"/>
        <v>0.41618593752056976</v>
      </c>
      <c r="U48" s="17">
        <f t="shared" si="32"/>
        <v>1.6455812851331603E-2</v>
      </c>
      <c r="V48" s="17">
        <f t="shared" si="33"/>
        <v>4.2745619462618976E-2</v>
      </c>
      <c r="W48" s="17">
        <f t="shared" si="33"/>
        <v>2.2866997538210396E-2</v>
      </c>
      <c r="X48" s="17">
        <f t="shared" si="33"/>
        <v>1.9878621924408577E-2</v>
      </c>
      <c r="Y48" s="17">
        <f t="shared" si="33"/>
        <v>2.4815365779808061E-2</v>
      </c>
      <c r="Z48" s="17">
        <f t="shared" si="33"/>
        <v>3.3451376364186887E-2</v>
      </c>
      <c r="AA48" s="17">
        <f t="shared" si="33"/>
        <v>5.1223654243625016E-2</v>
      </c>
      <c r="AB48" s="17">
        <f t="shared" si="33"/>
        <v>2.6921709824778504E-2</v>
      </c>
      <c r="AC48" s="17">
        <f t="shared" si="33"/>
        <v>4.678716709890602E-2</v>
      </c>
      <c r="AD48" s="17">
        <f t="shared" si="33"/>
        <v>0.24345387764774029</v>
      </c>
    </row>
    <row r="49" spans="1:30" hidden="1">
      <c r="A49" s="13" t="s">
        <v>60</v>
      </c>
      <c r="B49" s="36">
        <f>'United States RAW'!Q39</f>
        <v>7776900</v>
      </c>
      <c r="C49" s="36">
        <f t="shared" ca="1" si="11"/>
        <v>5824800</v>
      </c>
      <c r="D49" s="36">
        <f ca="1">'United States RAW'!R39</f>
        <v>758529</v>
      </c>
      <c r="E49" s="36">
        <f ca="1">'United States RAW'!S39</f>
        <v>3163071</v>
      </c>
      <c r="F49" s="36">
        <f>'United States RAW'!V39</f>
        <v>141800</v>
      </c>
      <c r="G49" s="36">
        <f>'United States RAW'!AE39</f>
        <v>335300</v>
      </c>
      <c r="H49" s="36">
        <f>'United States RAW'!X39</f>
        <v>177300</v>
      </c>
      <c r="I49" s="36">
        <f>'United States RAW'!Y39</f>
        <v>158000</v>
      </c>
      <c r="J49" s="36">
        <f>'United States RAW'!Z39</f>
        <v>193300</v>
      </c>
      <c r="K49" s="36">
        <f>'United States RAW'!AA39</f>
        <v>261100.00000000003</v>
      </c>
      <c r="L49" s="36">
        <f>'United States RAW'!AB39</f>
        <v>412000</v>
      </c>
      <c r="M49" s="36">
        <f>'United States RAW'!W39</f>
        <v>204200</v>
      </c>
      <c r="N49" s="36">
        <f>'United States RAW'!AD39</f>
        <v>355500</v>
      </c>
      <c r="O49" s="36">
        <f>'United States RAW'!AC39</f>
        <v>1952200</v>
      </c>
      <c r="Q49" s="17">
        <f t="shared" si="34"/>
        <v>1</v>
      </c>
      <c r="R49" s="17">
        <f t="shared" ca="1" si="32"/>
        <v>0.7489873857192455</v>
      </c>
      <c r="S49" s="17">
        <f t="shared" ca="1" si="32"/>
        <v>9.7536164795741231E-2</v>
      </c>
      <c r="T49" s="17">
        <f t="shared" ca="1" si="32"/>
        <v>0.40672645912895883</v>
      </c>
      <c r="U49" s="17">
        <f t="shared" si="32"/>
        <v>1.8233486350602426E-2</v>
      </c>
      <c r="V49" s="17">
        <f t="shared" si="33"/>
        <v>4.3114865820571176E-2</v>
      </c>
      <c r="W49" s="17">
        <f t="shared" si="33"/>
        <v>2.2798287235273697E-2</v>
      </c>
      <c r="X49" s="17">
        <f t="shared" si="33"/>
        <v>2.0316578585297482E-2</v>
      </c>
      <c r="Y49" s="17">
        <f t="shared" si="33"/>
        <v>2.4855662281886098E-2</v>
      </c>
      <c r="Z49" s="17">
        <f t="shared" si="33"/>
        <v>3.3573789041906159E-2</v>
      </c>
      <c r="AA49" s="17">
        <f t="shared" si="33"/>
        <v>5.2977407450269388E-2</v>
      </c>
      <c r="AB49" s="17">
        <f t="shared" si="33"/>
        <v>2.6257249032390798E-2</v>
      </c>
      <c r="AC49" s="17">
        <f t="shared" si="33"/>
        <v>4.5712301816919335E-2</v>
      </c>
      <c r="AD49" s="17">
        <f t="shared" si="33"/>
        <v>0.25102547287479587</v>
      </c>
    </row>
    <row r="50" spans="1:30" hidden="1">
      <c r="A50" s="13" t="s">
        <v>61</v>
      </c>
      <c r="B50" s="36">
        <f>'United States RAW'!Q40</f>
        <v>7836500</v>
      </c>
      <c r="C50" s="36">
        <f t="shared" ca="1" si="11"/>
        <v>5959000</v>
      </c>
      <c r="D50" s="36">
        <f ca="1">'United States RAW'!R40</f>
        <v>766349</v>
      </c>
      <c r="E50" s="36">
        <f ca="1">'United States RAW'!S40</f>
        <v>3267151</v>
      </c>
      <c r="F50" s="36">
        <f>'United States RAW'!V40</f>
        <v>126900</v>
      </c>
      <c r="G50" s="36">
        <f>'United States RAW'!AE40</f>
        <v>352300</v>
      </c>
      <c r="H50" s="36">
        <f>'United States RAW'!X40</f>
        <v>181000</v>
      </c>
      <c r="I50" s="36">
        <f>'United States RAW'!Y40</f>
        <v>171300</v>
      </c>
      <c r="J50" s="36">
        <f>'United States RAW'!Z40</f>
        <v>195000</v>
      </c>
      <c r="K50" s="36">
        <f>'United States RAW'!AA40</f>
        <v>248700</v>
      </c>
      <c r="L50" s="36">
        <f>'United States RAW'!AB40</f>
        <v>444000</v>
      </c>
      <c r="M50" s="36">
        <f>'United States RAW'!W40</f>
        <v>204200</v>
      </c>
      <c r="N50" s="36">
        <f>'United States RAW'!AD40</f>
        <v>354400</v>
      </c>
      <c r="O50" s="36">
        <f>'United States RAW'!AC40</f>
        <v>1877500</v>
      </c>
      <c r="Q50" s="17">
        <f t="shared" si="34"/>
        <v>1</v>
      </c>
      <c r="R50" s="17">
        <f t="shared" ca="1" si="32"/>
        <v>0.76041600204172777</v>
      </c>
      <c r="S50" s="17">
        <f t="shared" ca="1" si="32"/>
        <v>9.7792254195112616E-2</v>
      </c>
      <c r="T50" s="17">
        <f t="shared" ca="1" si="32"/>
        <v>0.41691456645185987</v>
      </c>
      <c r="U50" s="17">
        <f t="shared" si="32"/>
        <v>1.6193453710202258E-2</v>
      </c>
      <c r="V50" s="17">
        <f t="shared" si="33"/>
        <v>4.4956294264020931E-2</v>
      </c>
      <c r="W50" s="17">
        <f t="shared" si="33"/>
        <v>2.3097045875071779E-2</v>
      </c>
      <c r="X50" s="17">
        <f t="shared" si="33"/>
        <v>2.1859248388949148E-2</v>
      </c>
      <c r="Y50" s="17">
        <f t="shared" si="33"/>
        <v>2.4883557710712691E-2</v>
      </c>
      <c r="Z50" s="17">
        <f t="shared" si="33"/>
        <v>3.1736106680278188E-2</v>
      </c>
      <c r="AA50" s="17">
        <f t="shared" si="33"/>
        <v>5.6657946787468896E-2</v>
      </c>
      <c r="AB50" s="17">
        <f t="shared" si="33"/>
        <v>2.6057551202705288E-2</v>
      </c>
      <c r="AC50" s="17">
        <f t="shared" si="33"/>
        <v>4.5224271039367062E-2</v>
      </c>
      <c r="AD50" s="17">
        <f t="shared" si="33"/>
        <v>0.23958399795827218</v>
      </c>
    </row>
    <row r="51" spans="1:30" hidden="1">
      <c r="A51" s="13" t="s">
        <v>62</v>
      </c>
      <c r="B51" s="36">
        <f>'United States RAW'!Q41</f>
        <v>7932700</v>
      </c>
      <c r="C51" s="36">
        <f t="shared" ca="1" si="11"/>
        <v>6003000</v>
      </c>
      <c r="D51" s="36">
        <f ca="1">'United States RAW'!R41</f>
        <v>768915</v>
      </c>
      <c r="E51" s="36">
        <f ca="1">'United States RAW'!S41</f>
        <v>3298885</v>
      </c>
      <c r="F51" s="36">
        <f>'United States RAW'!V41</f>
        <v>125300</v>
      </c>
      <c r="G51" s="36">
        <f>'United States RAW'!AE41</f>
        <v>349000</v>
      </c>
      <c r="H51" s="36">
        <f>'United States RAW'!X41</f>
        <v>184200</v>
      </c>
      <c r="I51" s="36">
        <f>'United States RAW'!Y41</f>
        <v>164800</v>
      </c>
      <c r="J51" s="36">
        <f>'United States RAW'!Z41</f>
        <v>200700</v>
      </c>
      <c r="K51" s="36">
        <f>'United States RAW'!AA41</f>
        <v>244700</v>
      </c>
      <c r="L51" s="36">
        <f>'United States RAW'!AB41</f>
        <v>463700</v>
      </c>
      <c r="M51" s="36">
        <f>'United States RAW'!W41</f>
        <v>203600</v>
      </c>
      <c r="N51" s="36">
        <f>'United States RAW'!AD41</f>
        <v>348200</v>
      </c>
      <c r="O51" s="36">
        <f>'United States RAW'!AC41</f>
        <v>1929600</v>
      </c>
      <c r="Q51" s="17">
        <f t="shared" si="34"/>
        <v>1</v>
      </c>
      <c r="R51" s="17">
        <f t="shared" ca="1" si="32"/>
        <v>0.75674108437228182</v>
      </c>
      <c r="S51" s="17">
        <f t="shared" ca="1" si="32"/>
        <v>9.6929796916560562E-2</v>
      </c>
      <c r="T51" s="17">
        <f t="shared" ca="1" si="32"/>
        <v>0.41585903916699235</v>
      </c>
      <c r="U51" s="17">
        <f t="shared" si="32"/>
        <v>1.5795378622663152E-2</v>
      </c>
      <c r="V51" s="17">
        <f t="shared" si="33"/>
        <v>4.3995108853227778E-2</v>
      </c>
      <c r="W51" s="17">
        <f t="shared" si="33"/>
        <v>2.3220341119669217E-2</v>
      </c>
      <c r="X51" s="17">
        <f t="shared" si="33"/>
        <v>2.0774767733558561E-2</v>
      </c>
      <c r="Y51" s="17">
        <f t="shared" si="33"/>
        <v>2.5300339102701477E-2</v>
      </c>
      <c r="Z51" s="17">
        <f t="shared" si="33"/>
        <v>3.0847000390787499E-2</v>
      </c>
      <c r="AA51" s="17">
        <f t="shared" si="33"/>
        <v>5.845424634739748E-2</v>
      </c>
      <c r="AB51" s="17">
        <f t="shared" si="33"/>
        <v>2.5665914505779874E-2</v>
      </c>
      <c r="AC51" s="17">
        <f t="shared" si="33"/>
        <v>4.3894260466171668E-2</v>
      </c>
      <c r="AD51" s="17">
        <f t="shared" si="33"/>
        <v>0.24324630957933616</v>
      </c>
    </row>
    <row r="52" spans="1:30" hidden="1">
      <c r="A52" s="13" t="s">
        <v>63</v>
      </c>
      <c r="B52" s="36">
        <f>'United States RAW'!Q42</f>
        <v>8170400</v>
      </c>
      <c r="C52" s="36">
        <f t="shared" ca="1" si="11"/>
        <v>6136400</v>
      </c>
      <c r="D52" s="36">
        <f ca="1">'United States RAW'!R42</f>
        <v>778938</v>
      </c>
      <c r="E52" s="36">
        <f ca="1">'United States RAW'!S42</f>
        <v>3420862</v>
      </c>
      <c r="F52" s="36">
        <f>'United States RAW'!V42</f>
        <v>117100</v>
      </c>
      <c r="G52" s="36">
        <f>'United States RAW'!AE42</f>
        <v>338700</v>
      </c>
      <c r="H52" s="36">
        <f>'United States RAW'!X42</f>
        <v>184900</v>
      </c>
      <c r="I52" s="36">
        <f>'United States RAW'!Y42</f>
        <v>153800</v>
      </c>
      <c r="J52" s="36">
        <f>'United States RAW'!Z42</f>
        <v>202300</v>
      </c>
      <c r="K52" s="36">
        <f>'United States RAW'!AA42</f>
        <v>251300</v>
      </c>
      <c r="L52" s="36">
        <f>'United States RAW'!AB42</f>
        <v>475000</v>
      </c>
      <c r="M52" s="36">
        <f>'United States RAW'!W42</f>
        <v>205200</v>
      </c>
      <c r="N52" s="36">
        <f>'United States RAW'!AD42</f>
        <v>347000</v>
      </c>
      <c r="O52" s="36">
        <f>'United States RAW'!AC42</f>
        <v>2033900</v>
      </c>
      <c r="Q52" s="17">
        <f t="shared" si="34"/>
        <v>1</v>
      </c>
      <c r="R52" s="17">
        <f t="shared" ca="1" si="32"/>
        <v>0.75105258004504061</v>
      </c>
      <c r="S52" s="17">
        <f t="shared" ca="1" si="32"/>
        <v>9.5336580828356013E-2</v>
      </c>
      <c r="T52" s="17">
        <f t="shared" ca="1" si="32"/>
        <v>0.41868966023695292</v>
      </c>
      <c r="U52" s="17">
        <f t="shared" si="32"/>
        <v>1.4332223636541663E-2</v>
      </c>
      <c r="V52" s="17">
        <f t="shared" si="33"/>
        <v>4.1454518750611964E-2</v>
      </c>
      <c r="W52" s="17">
        <f t="shared" si="33"/>
        <v>2.2630470968373641E-2</v>
      </c>
      <c r="X52" s="17">
        <f t="shared" si="33"/>
        <v>1.8824047782238323E-2</v>
      </c>
      <c r="Y52" s="17">
        <f t="shared" si="33"/>
        <v>2.476010966415353E-2</v>
      </c>
      <c r="Z52" s="17">
        <f t="shared" si="33"/>
        <v>3.0757368060315284E-2</v>
      </c>
      <c r="AA52" s="17">
        <f t="shared" si="33"/>
        <v>5.813668853422109E-2</v>
      </c>
      <c r="AB52" s="17">
        <f t="shared" si="33"/>
        <v>2.511504944678351E-2</v>
      </c>
      <c r="AC52" s="17">
        <f t="shared" si="33"/>
        <v>4.247038088710467E-2</v>
      </c>
      <c r="AD52" s="17">
        <f t="shared" si="33"/>
        <v>0.24893518065211007</v>
      </c>
    </row>
    <row r="53" spans="1:30" hidden="1">
      <c r="A53" s="13" t="s">
        <v>64</v>
      </c>
      <c r="B53" s="36">
        <f>'United States RAW'!Q43</f>
        <v>8371200.0000000009</v>
      </c>
      <c r="C53" s="36">
        <f t="shared" ca="1" si="11"/>
        <v>6289100</v>
      </c>
      <c r="D53" s="36">
        <f ca="1">'United States RAW'!R43</f>
        <v>780890</v>
      </c>
      <c r="E53" s="36">
        <f ca="1">'United States RAW'!S43</f>
        <v>3476310</v>
      </c>
      <c r="F53" s="36">
        <f>'United States RAW'!V43</f>
        <v>113000</v>
      </c>
      <c r="G53" s="36">
        <f>'United States RAW'!AE43</f>
        <v>339700</v>
      </c>
      <c r="H53" s="36">
        <f>'United States RAW'!X43</f>
        <v>186700</v>
      </c>
      <c r="I53" s="36">
        <f>'United States RAW'!Y43</f>
        <v>153000</v>
      </c>
      <c r="J53" s="36">
        <f>'United States RAW'!Z43</f>
        <v>200300</v>
      </c>
      <c r="K53" s="36">
        <f>'United States RAW'!AA43</f>
        <v>248700</v>
      </c>
      <c r="L53" s="36">
        <f>'United States RAW'!AB43</f>
        <v>473300</v>
      </c>
      <c r="M53" s="36">
        <f>'United States RAW'!W43</f>
        <v>206000</v>
      </c>
      <c r="N53" s="36">
        <f>'United States RAW'!AD43</f>
        <v>450900</v>
      </c>
      <c r="O53" s="36">
        <f>'United States RAW'!AC43</f>
        <v>2082100</v>
      </c>
      <c r="Q53" s="17">
        <f t="shared" si="34"/>
        <v>1</v>
      </c>
      <c r="R53" s="17">
        <f t="shared" ca="1" si="32"/>
        <v>0.75127819189602441</v>
      </c>
      <c r="S53" s="17">
        <f t="shared" ca="1" si="32"/>
        <v>9.3282922400611604E-2</v>
      </c>
      <c r="T53" s="17">
        <f t="shared" ca="1" si="32"/>
        <v>0.41527021215596327</v>
      </c>
      <c r="U53" s="17">
        <f t="shared" si="32"/>
        <v>1.3498662079510702E-2</v>
      </c>
      <c r="V53" s="17">
        <f t="shared" si="33"/>
        <v>4.0579606269113146E-2</v>
      </c>
      <c r="W53" s="17">
        <f t="shared" si="33"/>
        <v>2.2302656727828742E-2</v>
      </c>
      <c r="X53" s="17">
        <f t="shared" si="33"/>
        <v>1.82769495412844E-2</v>
      </c>
      <c r="Y53" s="17">
        <f t="shared" si="33"/>
        <v>2.39272744648318E-2</v>
      </c>
      <c r="Z53" s="17">
        <f t="shared" si="33"/>
        <v>2.970900229357798E-2</v>
      </c>
      <c r="AA53" s="17">
        <f t="shared" si="33"/>
        <v>5.6539086391437302E-2</v>
      </c>
      <c r="AB53" s="17">
        <f t="shared" si="33"/>
        <v>2.4608180428134552E-2</v>
      </c>
      <c r="AC53" s="17">
        <f t="shared" si="33"/>
        <v>5.3863245412844034E-2</v>
      </c>
      <c r="AD53" s="17">
        <f t="shared" si="33"/>
        <v>0.24872180810397551</v>
      </c>
    </row>
    <row r="54" spans="1:30" hidden="1">
      <c r="A54" s="13" t="s">
        <v>65</v>
      </c>
      <c r="B54" s="36">
        <f>'United States RAW'!Q44</f>
        <v>8420000</v>
      </c>
      <c r="C54" s="36">
        <f t="shared" ca="1" si="11"/>
        <v>6442100</v>
      </c>
      <c r="D54" s="36">
        <f ca="1">'United States RAW'!R44</f>
        <v>790497</v>
      </c>
      <c r="E54" s="36">
        <f ca="1">'United States RAW'!S44</f>
        <v>3598703</v>
      </c>
      <c r="F54" s="36">
        <f>'United States RAW'!V44</f>
        <v>119500</v>
      </c>
      <c r="G54" s="36">
        <f>'United States RAW'!AE44</f>
        <v>342500</v>
      </c>
      <c r="H54" s="36">
        <f>'United States RAW'!X44</f>
        <v>191600</v>
      </c>
      <c r="I54" s="36">
        <f>'United States RAW'!Y44</f>
        <v>150900</v>
      </c>
      <c r="J54" s="36">
        <f>'United States RAW'!Z44</f>
        <v>196100</v>
      </c>
      <c r="K54" s="36">
        <f>'United States RAW'!AA44</f>
        <v>244200</v>
      </c>
      <c r="L54" s="36">
        <f>'United States RAW'!AB44</f>
        <v>524900</v>
      </c>
      <c r="M54" s="36">
        <f>'United States RAW'!W44</f>
        <v>205200</v>
      </c>
      <c r="N54" s="36">
        <f>'United States RAW'!AD44</f>
        <v>420500</v>
      </c>
      <c r="O54" s="36">
        <f>'United States RAW'!AC44</f>
        <v>1977800</v>
      </c>
      <c r="Q54" s="17">
        <f t="shared" si="34"/>
        <v>1</v>
      </c>
      <c r="R54" s="17">
        <f t="shared" ca="1" si="32"/>
        <v>0.76509501187648454</v>
      </c>
      <c r="S54" s="17">
        <f t="shared" ca="1" si="32"/>
        <v>9.3883254156769597E-2</v>
      </c>
      <c r="T54" s="17">
        <f t="shared" ca="1" si="32"/>
        <v>0.42739940617577199</v>
      </c>
      <c r="U54" s="17">
        <f t="shared" si="32"/>
        <v>1.4192399049881236E-2</v>
      </c>
      <c r="V54" s="17">
        <f t="shared" si="33"/>
        <v>4.0676959619952491E-2</v>
      </c>
      <c r="W54" s="17">
        <f t="shared" si="33"/>
        <v>2.2755344418052256E-2</v>
      </c>
      <c r="X54" s="17">
        <f t="shared" si="33"/>
        <v>1.7921615201900238E-2</v>
      </c>
      <c r="Y54" s="17">
        <f t="shared" si="33"/>
        <v>2.328978622327791E-2</v>
      </c>
      <c r="Z54" s="17">
        <f t="shared" si="33"/>
        <v>2.9002375296912113E-2</v>
      </c>
      <c r="AA54" s="17">
        <f t="shared" si="33"/>
        <v>6.2339667458432307E-2</v>
      </c>
      <c r="AB54" s="17">
        <f t="shared" si="33"/>
        <v>2.4370546318289787E-2</v>
      </c>
      <c r="AC54" s="17">
        <f t="shared" si="33"/>
        <v>4.9940617577197151E-2</v>
      </c>
      <c r="AD54" s="17">
        <f t="shared" si="33"/>
        <v>0.23489311163895488</v>
      </c>
    </row>
    <row r="55" spans="1:30" ht="12" hidden="1" customHeight="1">
      <c r="A55" s="13" t="s">
        <v>66</v>
      </c>
      <c r="B55" s="36">
        <f>'United States RAW'!Q45</f>
        <v>8507000</v>
      </c>
      <c r="C55" s="36">
        <f t="shared" ca="1" si="11"/>
        <v>6481700</v>
      </c>
      <c r="D55" s="36">
        <f ca="1">'United States RAW'!R45</f>
        <v>779633</v>
      </c>
      <c r="E55" s="36">
        <f ca="1">'United States RAW'!S45</f>
        <v>3653167.0000000005</v>
      </c>
      <c r="F55" s="36">
        <f>'United States RAW'!V45</f>
        <v>113600</v>
      </c>
      <c r="G55" s="36">
        <f>'United States RAW'!AE45</f>
        <v>356400</v>
      </c>
      <c r="H55" s="36">
        <f>'United States RAW'!X45</f>
        <v>201700</v>
      </c>
      <c r="I55" s="36">
        <f>'United States RAW'!Y45</f>
        <v>154700</v>
      </c>
      <c r="J55" s="36">
        <f>'United States RAW'!Z45</f>
        <v>196800</v>
      </c>
      <c r="K55" s="36">
        <f>'United States RAW'!AA45</f>
        <v>235700</v>
      </c>
      <c r="L55" s="36">
        <f>'United States RAW'!AB45</f>
        <v>526200</v>
      </c>
      <c r="M55" s="36">
        <f>'United States RAW'!W45</f>
        <v>203700</v>
      </c>
      <c r="N55" s="36">
        <f>'United States RAW'!AD45</f>
        <v>416500</v>
      </c>
      <c r="O55" s="36">
        <f>'United States RAW'!AC45</f>
        <v>2025300</v>
      </c>
      <c r="Q55" s="17">
        <f t="shared" si="34"/>
        <v>1</v>
      </c>
      <c r="R55" s="17">
        <f t="shared" ca="1" si="32"/>
        <v>0.76192547313976722</v>
      </c>
      <c r="S55" s="17">
        <f t="shared" ca="1" si="32"/>
        <v>9.1646056189020803E-2</v>
      </c>
      <c r="T55" s="17">
        <f t="shared" ca="1" si="32"/>
        <v>0.42943070412601392</v>
      </c>
      <c r="U55" s="17">
        <f t="shared" si="32"/>
        <v>1.3353708710473727E-2</v>
      </c>
      <c r="V55" s="17">
        <f t="shared" si="33"/>
        <v>4.1894910074056657E-2</v>
      </c>
      <c r="W55" s="17">
        <f t="shared" si="33"/>
        <v>2.3709885976254848E-2</v>
      </c>
      <c r="X55" s="17">
        <f t="shared" si="33"/>
        <v>1.8185024097801809E-2</v>
      </c>
      <c r="Y55" s="17">
        <f t="shared" si="33"/>
        <v>2.3133889737862935E-2</v>
      </c>
      <c r="Z55" s="17">
        <f t="shared" si="33"/>
        <v>2.7706594569178324E-2</v>
      </c>
      <c r="AA55" s="17">
        <f t="shared" si="33"/>
        <v>6.1854942988127423E-2</v>
      </c>
      <c r="AB55" s="17">
        <f t="shared" si="33"/>
        <v>2.3944986481720935E-2</v>
      </c>
      <c r="AC55" s="17">
        <f t="shared" si="33"/>
        <v>4.8959680263312565E-2</v>
      </c>
      <c r="AD55" s="17">
        <f t="shared" si="33"/>
        <v>0.23807452686023275</v>
      </c>
    </row>
    <row r="56" spans="1:30" hidden="1">
      <c r="A56" s="13" t="s">
        <v>67</v>
      </c>
      <c r="B56" s="36">
        <f>'United States RAW'!Q46</f>
        <v>8680200</v>
      </c>
      <c r="C56" s="36">
        <f t="shared" ca="1" si="11"/>
        <v>6577100</v>
      </c>
      <c r="D56" s="36">
        <f ca="1">'United States RAW'!R46</f>
        <v>754612</v>
      </c>
      <c r="E56" s="36">
        <f ca="1">'United States RAW'!S46</f>
        <v>3803488.0000000005</v>
      </c>
      <c r="F56" s="36">
        <f>'United States RAW'!V46</f>
        <v>114800</v>
      </c>
      <c r="G56" s="36">
        <f>'United States RAW'!AE46</f>
        <v>363400</v>
      </c>
      <c r="H56" s="36">
        <f>'United States RAW'!X46</f>
        <v>207200</v>
      </c>
      <c r="I56" s="36">
        <f>'United States RAW'!Y46</f>
        <v>156200</v>
      </c>
      <c r="J56" s="36">
        <f>'United States RAW'!Z46</f>
        <v>197900</v>
      </c>
      <c r="K56" s="36">
        <f>'United States RAW'!AA46</f>
        <v>250700</v>
      </c>
      <c r="L56" s="36">
        <f>'United States RAW'!AB46</f>
        <v>551700</v>
      </c>
      <c r="M56" s="36">
        <f>'United States RAW'!W46</f>
        <v>202400</v>
      </c>
      <c r="N56" s="36">
        <f>'United States RAW'!AD46</f>
        <v>338100</v>
      </c>
      <c r="O56" s="36">
        <f>'United States RAW'!AC46</f>
        <v>2103100</v>
      </c>
      <c r="Q56" s="17">
        <f t="shared" si="34"/>
        <v>1</v>
      </c>
      <c r="R56" s="17">
        <f t="shared" ca="1" si="32"/>
        <v>0.75771295592267462</v>
      </c>
      <c r="S56" s="17">
        <f t="shared" ca="1" si="32"/>
        <v>8.6934863251998798E-2</v>
      </c>
      <c r="T56" s="17">
        <f t="shared" ca="1" si="32"/>
        <v>0.43817976544319259</v>
      </c>
      <c r="U56" s="17">
        <f t="shared" si="32"/>
        <v>1.3225501716550309E-2</v>
      </c>
      <c r="V56" s="17">
        <f t="shared" si="33"/>
        <v>4.1865394806571275E-2</v>
      </c>
      <c r="W56" s="17">
        <f t="shared" si="33"/>
        <v>2.3870417732310314E-2</v>
      </c>
      <c r="X56" s="17">
        <f t="shared" si="33"/>
        <v>1.7994977074260961E-2</v>
      </c>
      <c r="Y56" s="17">
        <f t="shared" si="33"/>
        <v>2.27990138476072E-2</v>
      </c>
      <c r="Z56" s="17">
        <f t="shared" si="33"/>
        <v>2.8881822999470057E-2</v>
      </c>
      <c r="AA56" s="17">
        <f t="shared" si="33"/>
        <v>6.3558443353839769E-2</v>
      </c>
      <c r="AB56" s="17">
        <f t="shared" si="33"/>
        <v>2.3317435082140965E-2</v>
      </c>
      <c r="AC56" s="17">
        <f t="shared" si="33"/>
        <v>3.8950715421303655E-2</v>
      </c>
      <c r="AD56" s="17">
        <f t="shared" si="33"/>
        <v>0.2422870440773254</v>
      </c>
    </row>
    <row r="57" spans="1:30" hidden="1">
      <c r="A57" s="13" t="s">
        <v>68</v>
      </c>
      <c r="B57" s="36">
        <f>'United States RAW'!Q47</f>
        <v>8849700</v>
      </c>
      <c r="C57" s="36">
        <f t="shared" ca="1" si="11"/>
        <v>6655000</v>
      </c>
      <c r="D57" s="36">
        <f ca="1">'United States RAW'!R47</f>
        <v>612305</v>
      </c>
      <c r="E57" s="36">
        <f ca="1">'United States RAW'!S47</f>
        <v>3964295.0000000005</v>
      </c>
      <c r="F57" s="36">
        <f>'United States RAW'!V47</f>
        <v>119800</v>
      </c>
      <c r="G57" s="36">
        <f>'United States RAW'!AE47</f>
        <v>379600</v>
      </c>
      <c r="H57" s="36">
        <f>'United States RAW'!X47</f>
        <v>221300</v>
      </c>
      <c r="I57" s="36">
        <f>'United States RAW'!Y47</f>
        <v>158300</v>
      </c>
      <c r="J57" s="36">
        <f>'United States RAW'!Z47</f>
        <v>185400</v>
      </c>
      <c r="K57" s="36">
        <f>'United States RAW'!AA47</f>
        <v>264500</v>
      </c>
      <c r="L57" s="36">
        <f>'United States RAW'!AB47</f>
        <v>582000</v>
      </c>
      <c r="M57" s="36">
        <f>'United States RAW'!W47</f>
        <v>200300</v>
      </c>
      <c r="N57" s="36">
        <f>'United States RAW'!AD47</f>
        <v>346800</v>
      </c>
      <c r="O57" s="36">
        <f>'United States RAW'!AC47</f>
        <v>2194800</v>
      </c>
      <c r="Q57" s="17">
        <f t="shared" si="34"/>
        <v>1</v>
      </c>
      <c r="R57" s="17">
        <f t="shared" ca="1" si="32"/>
        <v>0.75200289275342669</v>
      </c>
      <c r="S57" s="17">
        <f t="shared" ca="1" si="32"/>
        <v>6.9189351051448078E-2</v>
      </c>
      <c r="T57" s="17">
        <f t="shared" ca="1" si="32"/>
        <v>0.44795812287422176</v>
      </c>
      <c r="U57" s="17">
        <f t="shared" si="32"/>
        <v>1.3537182051368973E-2</v>
      </c>
      <c r="V57" s="17">
        <f t="shared" si="33"/>
        <v>4.2894109404838579E-2</v>
      </c>
      <c r="W57" s="17">
        <f t="shared" si="33"/>
        <v>2.5006497395391934E-2</v>
      </c>
      <c r="X57" s="17">
        <f t="shared" si="33"/>
        <v>1.7887612009446649E-2</v>
      </c>
      <c r="Y57" s="17">
        <f t="shared" si="33"/>
        <v>2.0949862707210415E-2</v>
      </c>
      <c r="Z57" s="17">
        <f t="shared" si="33"/>
        <v>2.9888018802897272E-2</v>
      </c>
      <c r="AA57" s="17">
        <f t="shared" si="33"/>
        <v>6.5764941184446937E-2</v>
      </c>
      <c r="AB57" s="17">
        <f t="shared" si="33"/>
        <v>2.2633535600076839E-2</v>
      </c>
      <c r="AC57" s="17">
        <f t="shared" si="33"/>
        <v>3.9187769076917858E-2</v>
      </c>
      <c r="AD57" s="17">
        <f t="shared" si="33"/>
        <v>0.24800840706464625</v>
      </c>
    </row>
    <row r="58" spans="1:30" hidden="1">
      <c r="A58" s="13" t="s">
        <v>69</v>
      </c>
      <c r="B58" s="36">
        <f>'United States RAW'!Q48</f>
        <v>8867700</v>
      </c>
      <c r="C58" s="36">
        <f t="shared" ca="1" si="11"/>
        <v>6675600</v>
      </c>
      <c r="D58" s="36">
        <f ca="1">'United States RAW'!R48</f>
        <v>478796</v>
      </c>
      <c r="E58" s="36">
        <f ca="1">'United States RAW'!S48</f>
        <v>4236304</v>
      </c>
      <c r="F58" s="36">
        <f>'United States RAW'!V48</f>
        <v>110400</v>
      </c>
      <c r="G58" s="36">
        <f>'United States RAW'!AE48</f>
        <v>391300</v>
      </c>
      <c r="H58" s="36">
        <f>'United States RAW'!X48</f>
        <v>232000</v>
      </c>
      <c r="I58" s="36">
        <f>'United States RAW'!Y48</f>
        <v>159300</v>
      </c>
      <c r="J58" s="36">
        <f>'United States RAW'!Z48</f>
        <v>168900</v>
      </c>
      <c r="K58" s="36">
        <f>'United States RAW'!AA48</f>
        <v>267700</v>
      </c>
      <c r="L58" s="36">
        <f>'United States RAW'!AB48</f>
        <v>608900</v>
      </c>
      <c r="M58" s="36">
        <f>'United States RAW'!W48</f>
        <v>198600</v>
      </c>
      <c r="N58" s="36">
        <f>'United States RAW'!AD48</f>
        <v>214700</v>
      </c>
      <c r="O58" s="36">
        <f>'United States RAW'!AC48</f>
        <v>2192000</v>
      </c>
      <c r="Q58" s="17">
        <f t="shared" si="34"/>
        <v>1</v>
      </c>
      <c r="R58" s="17">
        <f t="shared" ca="1" si="32"/>
        <v>0.75279948577421429</v>
      </c>
      <c r="S58" s="17">
        <f t="shared" ca="1" si="32"/>
        <v>5.3993256425003099E-2</v>
      </c>
      <c r="T58" s="17">
        <f t="shared" ca="1" si="32"/>
        <v>0.4777229721348264</v>
      </c>
      <c r="U58" s="17">
        <f t="shared" si="32"/>
        <v>1.2449676917351738E-2</v>
      </c>
      <c r="V58" s="17">
        <f t="shared" si="33"/>
        <v>4.4126436392751218E-2</v>
      </c>
      <c r="W58" s="17">
        <f t="shared" si="33"/>
        <v>2.6162364536463794E-2</v>
      </c>
      <c r="X58" s="17">
        <f t="shared" si="33"/>
        <v>1.7964071856287425E-2</v>
      </c>
      <c r="Y58" s="17">
        <f t="shared" si="33"/>
        <v>1.904665245779627E-2</v>
      </c>
      <c r="Z58" s="17">
        <f t="shared" si="33"/>
        <v>3.0188211148324821E-2</v>
      </c>
      <c r="AA58" s="17">
        <f t="shared" si="33"/>
        <v>6.8664930026951745E-2</v>
      </c>
      <c r="AB58" s="17">
        <f t="shared" si="33"/>
        <v>2.2395886193714267E-2</v>
      </c>
      <c r="AC58" s="17">
        <f t="shared" si="33"/>
        <v>2.4211464077494728E-2</v>
      </c>
      <c r="AD58" s="17">
        <f t="shared" si="33"/>
        <v>0.24718923734452</v>
      </c>
    </row>
    <row r="59" spans="1:30" hidden="1">
      <c r="A59" s="13" t="s">
        <v>70</v>
      </c>
      <c r="B59" s="36">
        <f>'United States RAW'!Q49</f>
        <v>9007700</v>
      </c>
      <c r="C59" s="36">
        <f t="shared" ca="1" si="11"/>
        <v>6772300.0000000009</v>
      </c>
      <c r="D59" s="36">
        <f ca="1">'United States RAW'!R49</f>
        <v>476578</v>
      </c>
      <c r="E59" s="36">
        <f ca="1">'United States RAW'!S49</f>
        <v>4261422.0000000009</v>
      </c>
      <c r="F59" s="36">
        <f>'United States RAW'!V49</f>
        <v>119700</v>
      </c>
      <c r="G59" s="36">
        <f>'United States RAW'!AE49</f>
        <v>385000</v>
      </c>
      <c r="H59" s="36">
        <f>'United States RAW'!X49</f>
        <v>246100</v>
      </c>
      <c r="I59" s="36">
        <f>'United States RAW'!Y49</f>
        <v>138900</v>
      </c>
      <c r="J59" s="36">
        <f>'United States RAW'!Z49</f>
        <v>155100</v>
      </c>
      <c r="K59" s="36">
        <f>'United States RAW'!AA49</f>
        <v>306300</v>
      </c>
      <c r="L59" s="36">
        <f>'United States RAW'!AB49</f>
        <v>586000</v>
      </c>
      <c r="M59" s="36">
        <f>'United States RAW'!W49</f>
        <v>197100</v>
      </c>
      <c r="N59" s="36">
        <f>'United States RAW'!AD49</f>
        <v>285100</v>
      </c>
      <c r="O59" s="36">
        <f>'United States RAW'!AC49</f>
        <v>2235300</v>
      </c>
      <c r="Q59" s="17">
        <f t="shared" si="34"/>
        <v>1</v>
      </c>
      <c r="R59" s="17">
        <f t="shared" ca="1" si="32"/>
        <v>0.75183454155888862</v>
      </c>
      <c r="S59" s="17">
        <f t="shared" ca="1" si="32"/>
        <v>5.2907845509952596E-2</v>
      </c>
      <c r="T59" s="17">
        <f t="shared" ca="1" si="32"/>
        <v>0.4730865814802892</v>
      </c>
      <c r="U59" s="17">
        <f t="shared" si="32"/>
        <v>1.3288630838060771E-2</v>
      </c>
      <c r="V59" s="17">
        <f t="shared" si="33"/>
        <v>4.2741210297856276E-2</v>
      </c>
      <c r="W59" s="17">
        <f t="shared" si="33"/>
        <v>2.7321069751434883E-2</v>
      </c>
      <c r="X59" s="17">
        <f t="shared" si="33"/>
        <v>1.5420140546421395E-2</v>
      </c>
      <c r="Y59" s="17">
        <f t="shared" si="33"/>
        <v>1.7218601862850673E-2</v>
      </c>
      <c r="Z59" s="17">
        <f t="shared" si="33"/>
        <v>3.4004240816190592E-2</v>
      </c>
      <c r="AA59" s="17">
        <f t="shared" si="33"/>
        <v>6.5055452557256574E-2</v>
      </c>
      <c r="AB59" s="17">
        <f t="shared" si="33"/>
        <v>2.1881279349889537E-2</v>
      </c>
      <c r="AC59" s="17">
        <f t="shared" si="33"/>
        <v>3.1650698846542404E-2</v>
      </c>
      <c r="AD59" s="17">
        <f t="shared" si="33"/>
        <v>0.24815435682804712</v>
      </c>
    </row>
    <row r="60" spans="1:30" hidden="1">
      <c r="A60" s="13" t="s">
        <v>71</v>
      </c>
      <c r="B60" s="36">
        <f>'United States RAW'!Q50</f>
        <v>9229200</v>
      </c>
      <c r="C60" s="36">
        <f t="shared" ca="1" si="11"/>
        <v>6876000</v>
      </c>
      <c r="D60" s="36">
        <f ca="1">'United States RAW'!R50</f>
        <v>475921</v>
      </c>
      <c r="E60" s="36">
        <f ca="1">'United States RAW'!S50</f>
        <v>4357579</v>
      </c>
      <c r="F60" s="36">
        <f>'United States RAW'!V50</f>
        <v>129800.00000000001</v>
      </c>
      <c r="G60" s="36">
        <f>'United States RAW'!AE50</f>
        <v>398800</v>
      </c>
      <c r="H60" s="36">
        <f>'United States RAW'!X50</f>
        <v>257200</v>
      </c>
      <c r="I60" s="36">
        <f>'United States RAW'!Y50</f>
        <v>141600</v>
      </c>
      <c r="J60" s="36">
        <f>'United States RAW'!Z50</f>
        <v>141900</v>
      </c>
      <c r="K60" s="36">
        <f>'United States RAW'!AA50</f>
        <v>362900</v>
      </c>
      <c r="L60" s="36">
        <f>'United States RAW'!AB50</f>
        <v>588100</v>
      </c>
      <c r="M60" s="36">
        <f>'United States RAW'!W50</f>
        <v>196500</v>
      </c>
      <c r="N60" s="36">
        <f>'United States RAW'!AD50</f>
        <v>224500</v>
      </c>
      <c r="O60" s="36">
        <f>'United States RAW'!AC50</f>
        <v>2353200</v>
      </c>
      <c r="Q60" s="17">
        <f t="shared" si="34"/>
        <v>1</v>
      </c>
      <c r="R60" s="17">
        <f t="shared" ca="1" si="32"/>
        <v>0.74502665453127037</v>
      </c>
      <c r="S60" s="17">
        <f t="shared" ca="1" si="32"/>
        <v>5.1566874702032681E-2</v>
      </c>
      <c r="T60" s="17">
        <f t="shared" ca="1" si="32"/>
        <v>0.47215132405842325</v>
      </c>
      <c r="U60" s="17">
        <f t="shared" si="32"/>
        <v>1.4064057556451265E-2</v>
      </c>
      <c r="V60" s="17">
        <f t="shared" si="33"/>
        <v>4.3210679148788629E-2</v>
      </c>
      <c r="W60" s="17">
        <f t="shared" si="33"/>
        <v>2.786807090538725E-2</v>
      </c>
      <c r="X60" s="17">
        <f t="shared" si="33"/>
        <v>1.5342608243401378E-2</v>
      </c>
      <c r="Y60" s="17">
        <f t="shared" si="33"/>
        <v>1.5375113769340788E-2</v>
      </c>
      <c r="Z60" s="17">
        <f t="shared" si="33"/>
        <v>3.9320851211372597E-2</v>
      </c>
      <c r="AA60" s="17">
        <f t="shared" si="33"/>
        <v>6.3721666016556142E-2</v>
      </c>
      <c r="AB60" s="17">
        <f t="shared" si="33"/>
        <v>2.1291119490313353E-2</v>
      </c>
      <c r="AC60" s="17">
        <f t="shared" si="33"/>
        <v>2.4324968577991591E-2</v>
      </c>
      <c r="AD60" s="17">
        <f t="shared" si="33"/>
        <v>0.25497334546872968</v>
      </c>
    </row>
    <row r="61" spans="1:30" hidden="1">
      <c r="A61" s="13" t="s">
        <v>72</v>
      </c>
      <c r="B61" s="36">
        <f>'United States RAW'!Q51</f>
        <v>9437600</v>
      </c>
      <c r="C61" s="36">
        <f t="shared" ca="1" si="11"/>
        <v>6931300</v>
      </c>
      <c r="D61" s="36">
        <f ca="1">'United States RAW'!R51</f>
        <v>474746</v>
      </c>
      <c r="E61" s="36">
        <f ca="1">'United States RAW'!S51</f>
        <v>4219954</v>
      </c>
      <c r="F61" s="36">
        <f>'United States RAW'!V51</f>
        <v>125000</v>
      </c>
      <c r="G61" s="36">
        <f>'United States RAW'!AE51</f>
        <v>412300</v>
      </c>
      <c r="H61" s="36">
        <f>'United States RAW'!X51</f>
        <v>270300</v>
      </c>
      <c r="I61" s="36">
        <f>'United States RAW'!Y51</f>
        <v>142000</v>
      </c>
      <c r="J61" s="36">
        <f>'United States RAW'!Z51</f>
        <v>152100</v>
      </c>
      <c r="K61" s="36">
        <f>'United States RAW'!AA51</f>
        <v>484400</v>
      </c>
      <c r="L61" s="36">
        <f>'United States RAW'!AB51</f>
        <v>582400</v>
      </c>
      <c r="M61" s="36">
        <f>'United States RAW'!W51</f>
        <v>195400</v>
      </c>
      <c r="N61" s="36">
        <f>'United States RAW'!AD51</f>
        <v>285000</v>
      </c>
      <c r="O61" s="36">
        <f>'United States RAW'!AC51</f>
        <v>2506300</v>
      </c>
      <c r="Q61" s="17">
        <f t="shared" si="34"/>
        <v>1</v>
      </c>
      <c r="R61" s="17">
        <f t="shared" ca="1" si="32"/>
        <v>0.73443460201746202</v>
      </c>
      <c r="S61" s="17">
        <f t="shared" ca="1" si="32"/>
        <v>5.0303678901415613E-2</v>
      </c>
      <c r="T61" s="17">
        <f t="shared" ca="1" si="32"/>
        <v>0.44714270577265408</v>
      </c>
      <c r="U61" s="17">
        <f t="shared" si="32"/>
        <v>1.324489276934814E-2</v>
      </c>
      <c r="V61" s="17">
        <f t="shared" si="33"/>
        <v>4.36869543104179E-2</v>
      </c>
      <c r="W61" s="17">
        <f t="shared" si="33"/>
        <v>2.8640756124438418E-2</v>
      </c>
      <c r="X61" s="17">
        <f t="shared" si="33"/>
        <v>1.5046198185979485E-2</v>
      </c>
      <c r="Y61" s="17">
        <f t="shared" si="33"/>
        <v>1.6116385521742816E-2</v>
      </c>
      <c r="Z61" s="17">
        <f t="shared" si="33"/>
        <v>5.1326608459777913E-2</v>
      </c>
      <c r="AA61" s="17">
        <f t="shared" si="33"/>
        <v>6.1710604390946854E-2</v>
      </c>
      <c r="AB61" s="17">
        <f t="shared" si="33"/>
        <v>2.0704416377045013E-2</v>
      </c>
      <c r="AC61" s="17">
        <f t="shared" si="33"/>
        <v>3.0198355514113758E-2</v>
      </c>
      <c r="AD61" s="17">
        <f t="shared" si="33"/>
        <v>0.26556539798253792</v>
      </c>
    </row>
    <row r="62" spans="1:30" hidden="1">
      <c r="A62" s="13" t="s">
        <v>73</v>
      </c>
      <c r="B62" s="36">
        <f>'United States RAW'!Q52</f>
        <v>9492000</v>
      </c>
      <c r="C62" s="36">
        <f t="shared" ca="1" si="11"/>
        <v>6904600</v>
      </c>
      <c r="D62" s="36">
        <f ca="1">'United States RAW'!R52</f>
        <v>653193</v>
      </c>
      <c r="E62" s="36">
        <f ca="1">'United States RAW'!S52</f>
        <v>4032607</v>
      </c>
      <c r="F62" s="36">
        <f>'United States RAW'!V52</f>
        <v>112700</v>
      </c>
      <c r="G62" s="36">
        <f>'United States RAW'!AE52</f>
        <v>418500</v>
      </c>
      <c r="H62" s="36">
        <f>'United States RAW'!X52</f>
        <v>276700</v>
      </c>
      <c r="I62" s="36">
        <f>'United States RAW'!Y52</f>
        <v>141800</v>
      </c>
      <c r="J62" s="36">
        <f>'United States RAW'!Z52</f>
        <v>159400</v>
      </c>
      <c r="K62" s="36">
        <f>'United States RAW'!AA52</f>
        <v>477200</v>
      </c>
      <c r="L62" s="36">
        <f>'United States RAW'!AB52</f>
        <v>574300</v>
      </c>
      <c r="M62" s="36">
        <f>'United States RAW'!W52</f>
        <v>195000</v>
      </c>
      <c r="N62" s="36">
        <f>'United States RAW'!AD52</f>
        <v>281700</v>
      </c>
      <c r="O62" s="36">
        <f>'United States RAW'!AC52</f>
        <v>2587400</v>
      </c>
      <c r="Q62" s="17">
        <f t="shared" si="34"/>
        <v>1</v>
      </c>
      <c r="R62" s="17">
        <f t="shared" ca="1" si="32"/>
        <v>0.72741255794353143</v>
      </c>
      <c r="S62" s="17">
        <f t="shared" ca="1" si="32"/>
        <v>6.8815107458912769E-2</v>
      </c>
      <c r="T62" s="17">
        <f t="shared" ca="1" si="32"/>
        <v>0.4248427096502318</v>
      </c>
      <c r="U62" s="17">
        <f t="shared" si="32"/>
        <v>1.1873156342182891E-2</v>
      </c>
      <c r="V62" s="17">
        <f t="shared" si="33"/>
        <v>4.40897597977244E-2</v>
      </c>
      <c r="W62" s="17">
        <f t="shared" si="33"/>
        <v>2.915086388537716E-2</v>
      </c>
      <c r="X62" s="17">
        <f t="shared" si="33"/>
        <v>1.493889591234724E-2</v>
      </c>
      <c r="Y62" s="17">
        <f t="shared" si="33"/>
        <v>1.6793088916982724E-2</v>
      </c>
      <c r="Z62" s="17">
        <f t="shared" si="33"/>
        <v>5.0273914875684785E-2</v>
      </c>
      <c r="AA62" s="17">
        <f t="shared" si="33"/>
        <v>6.0503581963758955E-2</v>
      </c>
      <c r="AB62" s="17">
        <f t="shared" si="33"/>
        <v>2.0543615676359039E-2</v>
      </c>
      <c r="AC62" s="17">
        <f t="shared" si="33"/>
        <v>2.9677623261694059E-2</v>
      </c>
      <c r="AD62" s="17">
        <f t="shared" si="33"/>
        <v>0.27258744205646862</v>
      </c>
    </row>
    <row r="63" spans="1:30" hidden="1">
      <c r="A63" s="13" t="s">
        <v>74</v>
      </c>
      <c r="B63" s="36">
        <f>'United States RAW'!Q53</f>
        <v>10024700</v>
      </c>
      <c r="C63" s="36">
        <f t="shared" ca="1" si="11"/>
        <v>7222300</v>
      </c>
      <c r="D63" s="36">
        <f ca="1">'United States RAW'!R53</f>
        <v>769160</v>
      </c>
      <c r="E63" s="36">
        <f ca="1">'United States RAW'!S53</f>
        <v>3923540</v>
      </c>
      <c r="F63" s="36">
        <f>'United States RAW'!V53</f>
        <v>130000</v>
      </c>
      <c r="G63" s="36">
        <f>'United States RAW'!AE53</f>
        <v>436200</v>
      </c>
      <c r="H63" s="36">
        <f>'United States RAW'!X53</f>
        <v>292300</v>
      </c>
      <c r="I63" s="36">
        <f>'United States RAW'!Y53</f>
        <v>143900</v>
      </c>
      <c r="J63" s="36">
        <f>'United States RAW'!Z53</f>
        <v>163400</v>
      </c>
      <c r="K63" s="36">
        <f>'United States RAW'!AA53</f>
        <v>656100</v>
      </c>
      <c r="L63" s="36">
        <f>'United States RAW'!AB53</f>
        <v>544800</v>
      </c>
      <c r="M63" s="36">
        <f>'United States RAW'!W53</f>
        <v>194300</v>
      </c>
      <c r="N63" s="36">
        <f>'United States RAW'!AD53</f>
        <v>404800</v>
      </c>
      <c r="O63" s="36">
        <f>'United States RAW'!AC53</f>
        <v>2802400</v>
      </c>
      <c r="Q63" s="17">
        <f t="shared" si="34"/>
        <v>1</v>
      </c>
      <c r="R63" s="17">
        <f t="shared" ca="1" si="32"/>
        <v>0.72045048729637795</v>
      </c>
      <c r="S63" s="17">
        <f t="shared" ca="1" si="32"/>
        <v>7.6726485580615872E-2</v>
      </c>
      <c r="T63" s="17">
        <f t="shared" ca="1" si="32"/>
        <v>0.39138727343461649</v>
      </c>
      <c r="U63" s="17">
        <f t="shared" si="32"/>
        <v>1.2967969116282781E-2</v>
      </c>
      <c r="V63" s="17">
        <f t="shared" si="33"/>
        <v>4.351252406555807E-2</v>
      </c>
      <c r="W63" s="17">
        <f t="shared" si="33"/>
        <v>2.9157979789918902E-2</v>
      </c>
      <c r="X63" s="17">
        <f t="shared" si="33"/>
        <v>1.4354544275639172E-2</v>
      </c>
      <c r="Y63" s="17">
        <f t="shared" si="33"/>
        <v>1.6299739643081589E-2</v>
      </c>
      <c r="Z63" s="17">
        <f t="shared" si="33"/>
        <v>6.5448342593793327E-2</v>
      </c>
      <c r="AA63" s="17">
        <f t="shared" si="33"/>
        <v>5.4345765958083533E-2</v>
      </c>
      <c r="AB63" s="17">
        <f t="shared" si="33"/>
        <v>1.938212614841342E-2</v>
      </c>
      <c r="AC63" s="17">
        <f t="shared" si="33"/>
        <v>4.0380260755932845E-2</v>
      </c>
      <c r="AD63" s="17">
        <f t="shared" si="33"/>
        <v>0.27954951270362205</v>
      </c>
    </row>
    <row r="64" spans="1:30" hidden="1">
      <c r="A64" s="13" t="s">
        <v>75</v>
      </c>
      <c r="B64" s="36">
        <f>'United States RAW'!Q54</f>
        <v>10699800</v>
      </c>
      <c r="C64" s="36">
        <f t="shared" ca="1" si="11"/>
        <v>7622700</v>
      </c>
      <c r="D64" s="36">
        <f ca="1">'United States RAW'!R54</f>
        <v>776587</v>
      </c>
      <c r="E64" s="36">
        <f ca="1">'United States RAW'!S54</f>
        <v>4029812.9999999995</v>
      </c>
      <c r="F64" s="36">
        <f>'United States RAW'!V54</f>
        <v>105000</v>
      </c>
      <c r="G64" s="36">
        <f>'United States RAW'!AE54</f>
        <v>443700</v>
      </c>
      <c r="H64" s="36">
        <f>'United States RAW'!X54</f>
        <v>297300</v>
      </c>
      <c r="I64" s="36">
        <f>'United States RAW'!Y54</f>
        <v>146400</v>
      </c>
      <c r="J64" s="36">
        <f>'United States RAW'!Z54</f>
        <v>171400</v>
      </c>
      <c r="K64" s="36">
        <f>'United States RAW'!AA54</f>
        <v>768800</v>
      </c>
      <c r="L64" s="36">
        <f>'United States RAW'!AB54</f>
        <v>526700</v>
      </c>
      <c r="M64" s="36">
        <f>'United States RAW'!W54</f>
        <v>194100</v>
      </c>
      <c r="N64" s="36">
        <f>'United States RAW'!AD54</f>
        <v>606600</v>
      </c>
      <c r="O64" s="36">
        <f>'United States RAW'!AC54</f>
        <v>3077200</v>
      </c>
      <c r="Q64" s="17">
        <f t="shared" si="34"/>
        <v>1</v>
      </c>
      <c r="R64" s="17">
        <f t="shared" ca="1" si="32"/>
        <v>0.71241518533056691</v>
      </c>
      <c r="S64" s="17">
        <f t="shared" ca="1" si="32"/>
        <v>7.2579580926746295E-2</v>
      </c>
      <c r="T64" s="17">
        <f t="shared" ca="1" si="32"/>
        <v>0.37662507710424492</v>
      </c>
      <c r="U64" s="17">
        <f t="shared" si="32"/>
        <v>9.8132675377109856E-3</v>
      </c>
      <c r="V64" s="17">
        <f t="shared" si="33"/>
        <v>4.1468064823641564E-2</v>
      </c>
      <c r="W64" s="17">
        <f t="shared" si="33"/>
        <v>2.778556608534739E-2</v>
      </c>
      <c r="X64" s="17">
        <f t="shared" si="33"/>
        <v>1.3682498738294174E-2</v>
      </c>
      <c r="Y64" s="17">
        <f t="shared" si="33"/>
        <v>1.6018991009177742E-2</v>
      </c>
      <c r="Z64" s="17">
        <f t="shared" si="33"/>
        <v>7.1851810314211478E-2</v>
      </c>
      <c r="AA64" s="17">
        <f t="shared" si="33"/>
        <v>4.9225219162975009E-2</v>
      </c>
      <c r="AB64" s="17">
        <f t="shared" si="33"/>
        <v>1.8140525991140022E-2</v>
      </c>
      <c r="AC64" s="17">
        <f t="shared" si="33"/>
        <v>5.6692648460718892E-2</v>
      </c>
      <c r="AD64" s="17">
        <f t="shared" si="33"/>
        <v>0.28759416063851662</v>
      </c>
    </row>
    <row r="65" spans="1:31" hidden="1">
      <c r="A65" s="13" t="s">
        <v>76</v>
      </c>
      <c r="B65" s="36">
        <f>'United States RAW'!Q55</f>
        <v>11126900</v>
      </c>
      <c r="C65" s="36">
        <f t="shared" ca="1" si="11"/>
        <v>7861300</v>
      </c>
      <c r="D65" s="36">
        <f ca="1">'United States RAW'!R55</f>
        <v>776705</v>
      </c>
      <c r="E65" s="36">
        <f ca="1">'United States RAW'!S55</f>
        <v>4008495</v>
      </c>
      <c r="F65" s="36">
        <f>'United States RAW'!V55</f>
        <v>125600</v>
      </c>
      <c r="G65" s="36">
        <f>'United States RAW'!AE55</f>
        <v>481500</v>
      </c>
      <c r="H65" s="36">
        <f>'United States RAW'!X55</f>
        <v>331300</v>
      </c>
      <c r="I65" s="36">
        <f>'United States RAW'!Y55</f>
        <v>150200</v>
      </c>
      <c r="J65" s="36">
        <f>'United States RAW'!Z55</f>
        <v>191000</v>
      </c>
      <c r="K65" s="36">
        <f>'United States RAW'!AA55</f>
        <v>716000</v>
      </c>
      <c r="L65" s="36">
        <f>'United States RAW'!AB55</f>
        <v>556000</v>
      </c>
      <c r="M65" s="36">
        <f>'United States RAW'!W55</f>
        <v>194000</v>
      </c>
      <c r="N65" s="36">
        <f>'United States RAW'!AD55</f>
        <v>812000</v>
      </c>
      <c r="O65" s="36">
        <f>'United States RAW'!AC55</f>
        <v>3265700</v>
      </c>
      <c r="Q65" s="17">
        <f t="shared" si="34"/>
        <v>1</v>
      </c>
      <c r="R65" s="17">
        <f t="shared" ca="1" si="32"/>
        <v>0.70651304496310741</v>
      </c>
      <c r="S65" s="17">
        <f t="shared" ca="1" si="32"/>
        <v>6.9804258149170031E-2</v>
      </c>
      <c r="T65" s="17">
        <f t="shared" ca="1" si="32"/>
        <v>0.36025263101133287</v>
      </c>
      <c r="U65" s="17">
        <f t="shared" si="32"/>
        <v>1.1287959809111252E-2</v>
      </c>
      <c r="V65" s="17">
        <f t="shared" si="33"/>
        <v>4.3273508344642261E-2</v>
      </c>
      <c r="W65" s="17">
        <f t="shared" si="33"/>
        <v>2.9774690165275144E-2</v>
      </c>
      <c r="X65" s="17">
        <f t="shared" si="33"/>
        <v>1.3498818179367119E-2</v>
      </c>
      <c r="Y65" s="17">
        <f t="shared" si="33"/>
        <v>1.71656076714988E-2</v>
      </c>
      <c r="Z65" s="17">
        <f t="shared" si="33"/>
        <v>6.4348560695252049E-2</v>
      </c>
      <c r="AA65" s="17">
        <f t="shared" si="33"/>
        <v>4.9968994059441531E-2</v>
      </c>
      <c r="AB65" s="17">
        <f t="shared" si="33"/>
        <v>1.7435224545920246E-2</v>
      </c>
      <c r="AC65" s="17">
        <f t="shared" si="33"/>
        <v>7.2976300676738354E-2</v>
      </c>
      <c r="AD65" s="17">
        <f t="shared" si="33"/>
        <v>0.29349594226603998</v>
      </c>
    </row>
    <row r="66" spans="1:31" hidden="1">
      <c r="A66" s="13" t="s">
        <v>77</v>
      </c>
      <c r="B66" s="36">
        <f>'United States RAW'!Q56</f>
        <v>11545300</v>
      </c>
      <c r="C66" s="36">
        <f t="shared" ca="1" si="11"/>
        <v>8084500</v>
      </c>
      <c r="D66" s="36">
        <f ca="1">'United States RAW'!R56</f>
        <v>776989</v>
      </c>
      <c r="E66" s="36">
        <f ca="1">'United States RAW'!S56</f>
        <v>4249811</v>
      </c>
      <c r="F66" s="36">
        <f>'United States RAW'!V56</f>
        <v>140800</v>
      </c>
      <c r="G66" s="36">
        <f>'United States RAW'!AE56</f>
        <v>513900</v>
      </c>
      <c r="H66" s="36">
        <f>'United States RAW'!X56</f>
        <v>354000</v>
      </c>
      <c r="I66" s="36">
        <f>'United States RAW'!Y56</f>
        <v>159900</v>
      </c>
      <c r="J66" s="36">
        <f>'United States RAW'!Z56</f>
        <v>200000</v>
      </c>
      <c r="K66" s="36">
        <f>'United States RAW'!AA56</f>
        <v>695600</v>
      </c>
      <c r="L66" s="36">
        <f>'United States RAW'!AB56</f>
        <v>554300</v>
      </c>
      <c r="M66" s="36">
        <f>'United States RAW'!W56</f>
        <v>193600</v>
      </c>
      <c r="N66" s="36">
        <f>'United States RAW'!AD56</f>
        <v>759500</v>
      </c>
      <c r="O66" s="36">
        <f>'United States RAW'!AC56</f>
        <v>3460800</v>
      </c>
      <c r="Q66" s="17">
        <f t="shared" si="34"/>
        <v>1</v>
      </c>
      <c r="R66" s="17">
        <f t="shared" ca="1" si="32"/>
        <v>0.70024165677808281</v>
      </c>
      <c r="S66" s="17">
        <f t="shared" ca="1" si="32"/>
        <v>6.7299160697426655E-2</v>
      </c>
      <c r="T66" s="17">
        <f t="shared" ca="1" si="32"/>
        <v>0.36809879344841623</v>
      </c>
      <c r="U66" s="17">
        <f t="shared" si="32"/>
        <v>1.2195438836582853E-2</v>
      </c>
      <c r="V66" s="17">
        <f t="shared" si="33"/>
        <v>4.4511619446874484E-2</v>
      </c>
      <c r="W66" s="17">
        <f t="shared" si="33"/>
        <v>3.0661827756749499E-2</v>
      </c>
      <c r="X66" s="17">
        <f t="shared" si="33"/>
        <v>1.3849791690124985E-2</v>
      </c>
      <c r="Y66" s="17">
        <f t="shared" si="33"/>
        <v>1.7323066529237006E-2</v>
      </c>
      <c r="Z66" s="17">
        <f t="shared" si="33"/>
        <v>6.0249625388686306E-2</v>
      </c>
      <c r="AA66" s="17">
        <f t="shared" si="33"/>
        <v>4.8010878885780359E-2</v>
      </c>
      <c r="AB66" s="17">
        <f t="shared" si="33"/>
        <v>1.6768728400301421E-2</v>
      </c>
      <c r="AC66" s="17">
        <f t="shared" si="33"/>
        <v>6.5784345144777531E-2</v>
      </c>
      <c r="AD66" s="17">
        <f t="shared" si="33"/>
        <v>0.29975834322191713</v>
      </c>
    </row>
    <row r="67" spans="1:31" hidden="1">
      <c r="A67" s="13" t="s">
        <v>78</v>
      </c>
      <c r="B67" s="36">
        <f>'United States RAW'!Q57</f>
        <v>11909800</v>
      </c>
      <c r="C67" s="36">
        <f t="shared" ca="1" si="11"/>
        <v>8339100.0000000009</v>
      </c>
      <c r="D67" s="36">
        <f ca="1">'United States RAW'!R57</f>
        <v>811669</v>
      </c>
      <c r="E67" s="36">
        <f ca="1">'United States RAW'!S57</f>
        <v>4315431.0000000009</v>
      </c>
      <c r="F67" s="36">
        <f>'United States RAW'!V57</f>
        <v>198100</v>
      </c>
      <c r="G67" s="36">
        <f>'United States RAW'!AE57</f>
        <v>566100</v>
      </c>
      <c r="H67" s="36">
        <f>'United States RAW'!X57</f>
        <v>398800</v>
      </c>
      <c r="I67" s="36">
        <f>'United States RAW'!Y57</f>
        <v>167300</v>
      </c>
      <c r="J67" s="36">
        <f>'United States RAW'!Z57</f>
        <v>210200</v>
      </c>
      <c r="K67" s="36">
        <f>'United States RAW'!AA57</f>
        <v>644900</v>
      </c>
      <c r="L67" s="36">
        <f>'United States RAW'!AB57</f>
        <v>543800</v>
      </c>
      <c r="M67" s="36">
        <f>'United States RAW'!W57</f>
        <v>192500</v>
      </c>
      <c r="N67" s="36">
        <f>'United States RAW'!AD57</f>
        <v>856400</v>
      </c>
      <c r="O67" s="36">
        <f>'United States RAW'!AC57</f>
        <v>3570600</v>
      </c>
      <c r="Q67" s="17">
        <f t="shared" si="34"/>
        <v>1</v>
      </c>
      <c r="R67" s="17">
        <f t="shared" ca="1" si="32"/>
        <v>0.70018808040437297</v>
      </c>
      <c r="S67" s="17">
        <f t="shared" ca="1" si="32"/>
        <v>6.8151354346840415E-2</v>
      </c>
      <c r="T67" s="17">
        <f t="shared" ca="1" si="32"/>
        <v>0.36234286050143588</v>
      </c>
      <c r="U67" s="17">
        <f t="shared" si="32"/>
        <v>1.6633360761725637E-2</v>
      </c>
      <c r="V67" s="17">
        <f t="shared" si="33"/>
        <v>4.7532284337268471E-2</v>
      </c>
      <c r="W67" s="17">
        <f t="shared" si="33"/>
        <v>3.3485029135669787E-2</v>
      </c>
      <c r="X67" s="17">
        <f t="shared" si="33"/>
        <v>1.4047255201598684E-2</v>
      </c>
      <c r="Y67" s="17">
        <f t="shared" si="33"/>
        <v>1.7649330803204084E-2</v>
      </c>
      <c r="Z67" s="17">
        <f t="shared" si="33"/>
        <v>5.4148684276814053E-2</v>
      </c>
      <c r="AA67" s="17">
        <f t="shared" si="33"/>
        <v>4.5659876740163564E-2</v>
      </c>
      <c r="AB67" s="17">
        <f t="shared" si="33"/>
        <v>1.6163159750793465E-2</v>
      </c>
      <c r="AC67" s="17">
        <f t="shared" si="33"/>
        <v>7.1907168886127387E-2</v>
      </c>
      <c r="AD67" s="17">
        <f t="shared" si="33"/>
        <v>0.29980352314900333</v>
      </c>
    </row>
    <row r="68" spans="1:31" hidden="1">
      <c r="A68" s="13" t="s">
        <v>79</v>
      </c>
      <c r="B68" s="36">
        <f>'United States RAW'!Q58</f>
        <v>12311300</v>
      </c>
      <c r="C68" s="36">
        <f t="shared" ca="1" si="11"/>
        <v>8626300</v>
      </c>
      <c r="D68" s="36">
        <f ca="1">'United States RAW'!R58</f>
        <v>1016102</v>
      </c>
      <c r="E68" s="36">
        <f ca="1">'United States RAW'!S58</f>
        <v>4260798</v>
      </c>
      <c r="F68" s="36">
        <f>'United States RAW'!V58</f>
        <v>202400</v>
      </c>
      <c r="G68" s="36">
        <f>'United States RAW'!AE58</f>
        <v>605000</v>
      </c>
      <c r="H68" s="36">
        <f>'United States RAW'!X58</f>
        <v>430500</v>
      </c>
      <c r="I68" s="36">
        <f>'United States RAW'!Y58</f>
        <v>174500</v>
      </c>
      <c r="J68" s="36">
        <f>'United States RAW'!Z58</f>
        <v>222000</v>
      </c>
      <c r="K68" s="36">
        <f>'United States RAW'!AA58</f>
        <v>666300</v>
      </c>
      <c r="L68" s="36">
        <f>'United States RAW'!AB58</f>
        <v>547200</v>
      </c>
      <c r="M68" s="36">
        <f>'United States RAW'!W58</f>
        <v>191300</v>
      </c>
      <c r="N68" s="36">
        <f>'United States RAW'!AD58</f>
        <v>915200</v>
      </c>
      <c r="O68" s="36">
        <f>'United States RAW'!AC58</f>
        <v>3685100</v>
      </c>
      <c r="Q68" s="17">
        <f t="shared" si="34"/>
        <v>1</v>
      </c>
      <c r="R68" s="17">
        <f t="shared" ca="1" si="32"/>
        <v>0.70068148773890648</v>
      </c>
      <c r="S68" s="17">
        <f t="shared" ca="1" si="32"/>
        <v>8.2534094693492974E-2</v>
      </c>
      <c r="T68" s="17">
        <f t="shared" ca="1" si="32"/>
        <v>0.34608839034058142</v>
      </c>
      <c r="U68" s="17">
        <f t="shared" si="32"/>
        <v>1.6440180971952597E-2</v>
      </c>
      <c r="V68" s="17">
        <f t="shared" si="33"/>
        <v>4.9141845296597438E-2</v>
      </c>
      <c r="W68" s="17">
        <f t="shared" si="33"/>
        <v>3.4967875041628425E-2</v>
      </c>
      <c r="X68" s="17">
        <f t="shared" si="33"/>
        <v>1.4173970254969012E-2</v>
      </c>
      <c r="Y68" s="17">
        <f t="shared" ref="Y68:AD78" si="35">J68/$B68</f>
        <v>1.8032214307181209E-2</v>
      </c>
      <c r="Z68" s="17">
        <f t="shared" si="35"/>
        <v>5.4121010778715492E-2</v>
      </c>
      <c r="AA68" s="17">
        <f t="shared" si="35"/>
        <v>4.4446971481484493E-2</v>
      </c>
      <c r="AB68" s="17">
        <f t="shared" si="35"/>
        <v>1.5538570256593536E-2</v>
      </c>
      <c r="AC68" s="17">
        <f t="shared" si="35"/>
        <v>7.4338209612307388E-2</v>
      </c>
      <c r="AD68" s="17">
        <f t="shared" si="35"/>
        <v>0.29932663488015077</v>
      </c>
    </row>
    <row r="69" spans="1:31" hidden="1">
      <c r="A69" s="13" t="s">
        <v>80</v>
      </c>
      <c r="B69" s="36">
        <f>'United States RAW'!Q59</f>
        <v>12773100</v>
      </c>
      <c r="C69" s="36">
        <f t="shared" ref="C69" ca="1" si="36">SUM(D69:G69,J69:N69)</f>
        <v>8895200</v>
      </c>
      <c r="D69" s="36">
        <f ca="1">'United States RAW'!R59</f>
        <v>1333445</v>
      </c>
      <c r="E69" s="36">
        <f ca="1">'United States RAW'!S59</f>
        <v>3926355.0000000005</v>
      </c>
      <c r="F69" s="36">
        <f>'United States RAW'!V59</f>
        <v>269400</v>
      </c>
      <c r="G69" s="36">
        <f>'United States RAW'!AE59</f>
        <v>641900</v>
      </c>
      <c r="H69" s="36">
        <f>'United States RAW'!X59</f>
        <v>462800</v>
      </c>
      <c r="I69" s="36">
        <f>'United States RAW'!Y59</f>
        <v>179100</v>
      </c>
      <c r="J69" s="36">
        <f>'United States RAW'!Z59</f>
        <v>225700</v>
      </c>
      <c r="K69" s="36">
        <f>'United States RAW'!AA59</f>
        <v>646400</v>
      </c>
      <c r="L69" s="36">
        <f>'United States RAW'!AB59</f>
        <v>545400</v>
      </c>
      <c r="M69" s="36">
        <f>'United States RAW'!W59</f>
        <v>190200</v>
      </c>
      <c r="N69" s="36">
        <f>'United States RAW'!AD59</f>
        <v>1116400</v>
      </c>
      <c r="O69" s="36">
        <f>'United States RAW'!AC59</f>
        <v>3877900</v>
      </c>
      <c r="Q69" s="17">
        <f t="shared" si="34"/>
        <v>1</v>
      </c>
      <c r="R69" s="17">
        <f t="shared" ca="1" si="32"/>
        <v>0.69640103029021927</v>
      </c>
      <c r="S69" s="17">
        <f t="shared" ca="1" si="32"/>
        <v>0.10439478278569807</v>
      </c>
      <c r="T69" s="17">
        <f t="shared" ca="1" si="32"/>
        <v>0.30739248890245913</v>
      </c>
      <c r="U69" s="17">
        <f t="shared" si="32"/>
        <v>2.1091199473894356E-2</v>
      </c>
      <c r="V69" s="17">
        <f t="shared" si="32"/>
        <v>5.0254049525956891E-2</v>
      </c>
      <c r="W69" s="17">
        <f t="shared" si="32"/>
        <v>3.6232394641864542E-2</v>
      </c>
      <c r="X69" s="17">
        <f t="shared" si="32"/>
        <v>1.4021654884092351E-2</v>
      </c>
      <c r="Y69" s="17">
        <f t="shared" si="35"/>
        <v>1.7669946997987959E-2</v>
      </c>
      <c r="Z69" s="17">
        <f t="shared" si="35"/>
        <v>5.0606352412491874E-2</v>
      </c>
      <c r="AA69" s="17">
        <f t="shared" si="35"/>
        <v>4.2699109848040019E-2</v>
      </c>
      <c r="AB69" s="17">
        <f t="shared" si="35"/>
        <v>1.4890668670878644E-2</v>
      </c>
      <c r="AC69" s="17">
        <f t="shared" si="35"/>
        <v>8.7402431672812392E-2</v>
      </c>
      <c r="AD69" s="17">
        <f t="shared" si="35"/>
        <v>0.30359896970978073</v>
      </c>
    </row>
    <row r="70" spans="1:31" hidden="1">
      <c r="A70" s="13" t="s">
        <v>81</v>
      </c>
      <c r="B70" s="36">
        <f>'United States RAW'!Q60</f>
        <v>13201800</v>
      </c>
      <c r="C70" s="36">
        <f t="shared" ref="C70:C78" ca="1" si="37">SUM(D70:G70,J70:N70)</f>
        <v>9131800</v>
      </c>
      <c r="D70" s="36">
        <f ca="1">'United States RAW'!R60</f>
        <v>1617060</v>
      </c>
      <c r="E70" s="36">
        <f ca="1">'United States RAW'!S60</f>
        <v>3728040.0000000005</v>
      </c>
      <c r="F70" s="36">
        <f>'United States RAW'!V60</f>
        <v>266100</v>
      </c>
      <c r="G70" s="36">
        <f>'United States RAW'!AE60</f>
        <v>667200</v>
      </c>
      <c r="H70" s="36">
        <f>'United States RAW'!X60</f>
        <v>485200</v>
      </c>
      <c r="I70" s="36">
        <f>'United States RAW'!Y60</f>
        <v>182000</v>
      </c>
      <c r="J70" s="36">
        <f>'United States RAW'!Z60</f>
        <v>231800</v>
      </c>
      <c r="K70" s="36">
        <f>'United States RAW'!AA60</f>
        <v>632100</v>
      </c>
      <c r="L70" s="36">
        <f>'United States RAW'!AB60</f>
        <v>537100</v>
      </c>
      <c r="M70" s="36">
        <f>'United States RAW'!W60</f>
        <v>189600</v>
      </c>
      <c r="N70" s="36">
        <f>'United States RAW'!AD60</f>
        <v>1262800</v>
      </c>
      <c r="O70" s="36">
        <f>'United States RAW'!AC60</f>
        <v>4070000</v>
      </c>
      <c r="Q70" s="17">
        <f t="shared" si="34"/>
        <v>1</v>
      </c>
      <c r="R70" s="17">
        <f t="shared" ca="1" si="32"/>
        <v>0.69170870638852278</v>
      </c>
      <c r="S70" s="17">
        <f t="shared" ca="1" si="32"/>
        <v>0.12248784256692269</v>
      </c>
      <c r="T70" s="17">
        <f t="shared" ca="1" si="32"/>
        <v>0.28238876516838618</v>
      </c>
      <c r="U70" s="17">
        <f t="shared" si="32"/>
        <v>2.0156342316956777E-2</v>
      </c>
      <c r="V70" s="17">
        <f t="shared" si="32"/>
        <v>5.0538562923237738E-2</v>
      </c>
      <c r="W70" s="17">
        <f t="shared" si="32"/>
        <v>3.6752564044296991E-2</v>
      </c>
      <c r="X70" s="17">
        <f t="shared" si="32"/>
        <v>1.3785998878940751E-2</v>
      </c>
      <c r="Y70" s="17">
        <f t="shared" si="35"/>
        <v>1.7558211759002559E-2</v>
      </c>
      <c r="Z70" s="17">
        <f t="shared" si="35"/>
        <v>4.7879834568013452E-2</v>
      </c>
      <c r="AA70" s="17">
        <f t="shared" si="35"/>
        <v>4.0683846142192732E-2</v>
      </c>
      <c r="AB70" s="17">
        <f t="shared" si="35"/>
        <v>1.4361677953006408E-2</v>
      </c>
      <c r="AC70" s="17">
        <f t="shared" si="35"/>
        <v>9.565362299080428E-2</v>
      </c>
      <c r="AD70" s="17">
        <f t="shared" si="35"/>
        <v>0.30829129361147722</v>
      </c>
    </row>
    <row r="71" spans="1:31" hidden="1">
      <c r="A71" s="13" t="s">
        <v>82</v>
      </c>
      <c r="B71" s="36">
        <f>'United States RAW'!Q61</f>
        <v>13561600</v>
      </c>
      <c r="C71" s="36">
        <f t="shared" ca="1" si="37"/>
        <v>9237400</v>
      </c>
      <c r="D71" s="36">
        <f ca="1">'United States RAW'!R61</f>
        <v>1664655</v>
      </c>
      <c r="E71" s="36">
        <f ca="1">'United States RAW'!S61</f>
        <v>3685845.0000000005</v>
      </c>
      <c r="F71" s="36">
        <f>'United States RAW'!V61</f>
        <v>322900</v>
      </c>
      <c r="G71" s="36">
        <f>'United States RAW'!AE61</f>
        <v>687600</v>
      </c>
      <c r="H71" s="36">
        <f>'United States RAW'!X61</f>
        <v>502100</v>
      </c>
      <c r="I71" s="36">
        <f>'United States RAW'!Y61</f>
        <v>185500</v>
      </c>
      <c r="J71" s="36">
        <f>'United States RAW'!Z61</f>
        <v>240600</v>
      </c>
      <c r="K71" s="36">
        <f>'United States RAW'!AA61</f>
        <v>607400</v>
      </c>
      <c r="L71" s="36">
        <f>'United States RAW'!AB61</f>
        <v>531300</v>
      </c>
      <c r="M71" s="36">
        <f>'United States RAW'!W61</f>
        <v>188700</v>
      </c>
      <c r="N71" s="36">
        <f>'United States RAW'!AD61</f>
        <v>1308400</v>
      </c>
      <c r="O71" s="36">
        <f>'United States RAW'!AC61</f>
        <v>4324200</v>
      </c>
      <c r="Q71" s="17">
        <f t="shared" si="34"/>
        <v>1</v>
      </c>
      <c r="R71" s="17">
        <f t="shared" ca="1" si="32"/>
        <v>0.68114381783860312</v>
      </c>
      <c r="S71" s="17">
        <f t="shared" ca="1" si="32"/>
        <v>0.12274768463898066</v>
      </c>
      <c r="T71" s="17">
        <f t="shared" ca="1" si="32"/>
        <v>0.2717854088013214</v>
      </c>
      <c r="U71" s="17">
        <f t="shared" si="32"/>
        <v>2.3809874941009911E-2</v>
      </c>
      <c r="V71" s="17">
        <f t="shared" si="32"/>
        <v>5.0701982067012742E-2</v>
      </c>
      <c r="W71" s="17">
        <f t="shared" si="32"/>
        <v>3.7023655025955636E-2</v>
      </c>
      <c r="X71" s="17">
        <f t="shared" si="32"/>
        <v>1.3678327041057103E-2</v>
      </c>
      <c r="Y71" s="17">
        <f t="shared" si="35"/>
        <v>1.7741269466729589E-2</v>
      </c>
      <c r="Z71" s="17">
        <f t="shared" si="35"/>
        <v>4.4788225578102879E-2</v>
      </c>
      <c r="AA71" s="17">
        <f t="shared" si="35"/>
        <v>3.9176793298725816E-2</v>
      </c>
      <c r="AB71" s="17">
        <f t="shared" si="35"/>
        <v>1.3914287399716847E-2</v>
      </c>
      <c r="AC71" s="17">
        <f t="shared" si="35"/>
        <v>9.6478291647003306E-2</v>
      </c>
      <c r="AD71" s="17">
        <f t="shared" si="35"/>
        <v>0.31885618216139688</v>
      </c>
    </row>
    <row r="72" spans="1:31" hidden="1">
      <c r="A72" s="13" t="s">
        <v>83</v>
      </c>
      <c r="B72" s="36">
        <f>'United States RAW'!Q62</f>
        <v>14025200</v>
      </c>
      <c r="C72" s="36">
        <f t="shared" ca="1" si="37"/>
        <v>9589600</v>
      </c>
      <c r="D72" s="36">
        <f ca="1">'United States RAW'!R62</f>
        <v>1672092</v>
      </c>
      <c r="E72" s="36">
        <f ca="1">'United States RAW'!S62</f>
        <v>3984107.9999999995</v>
      </c>
      <c r="F72" s="36">
        <f>'United States RAW'!V62</f>
        <v>319100</v>
      </c>
      <c r="G72" s="36">
        <f>'United States RAW'!AE62</f>
        <v>706400</v>
      </c>
      <c r="H72" s="36">
        <f>'United States RAW'!X62</f>
        <v>520799.99999999994</v>
      </c>
      <c r="I72" s="36">
        <f>'United States RAW'!Y62</f>
        <v>185600</v>
      </c>
      <c r="J72" s="36">
        <f>'United States RAW'!Z62</f>
        <v>248400</v>
      </c>
      <c r="K72" s="36">
        <f>'United States RAW'!AA62</f>
        <v>638000</v>
      </c>
      <c r="L72" s="36">
        <f>'United States RAW'!AB62</f>
        <v>538700</v>
      </c>
      <c r="M72" s="36">
        <f>'United States RAW'!W62</f>
        <v>187900</v>
      </c>
      <c r="N72" s="36">
        <f>'United States RAW'!AD62</f>
        <v>1294900</v>
      </c>
      <c r="O72" s="36">
        <f>'United States RAW'!AC62</f>
        <v>4435600</v>
      </c>
      <c r="Q72" s="17">
        <f t="shared" si="34"/>
        <v>1</v>
      </c>
      <c r="R72" s="17">
        <f t="shared" ca="1" si="32"/>
        <v>0.68374069531985282</v>
      </c>
      <c r="S72" s="17">
        <f t="shared" ca="1" si="32"/>
        <v>0.11922054587456864</v>
      </c>
      <c r="T72" s="17">
        <f t="shared" ca="1" si="32"/>
        <v>0.2840678207797393</v>
      </c>
      <c r="U72" s="17">
        <f t="shared" si="32"/>
        <v>2.2751903716168042E-2</v>
      </c>
      <c r="V72" s="17">
        <f t="shared" si="32"/>
        <v>5.0366483187405525E-2</v>
      </c>
      <c r="W72" s="17">
        <f t="shared" si="32"/>
        <v>3.7133160311439407E-2</v>
      </c>
      <c r="X72" s="17">
        <f t="shared" si="32"/>
        <v>1.3233322875966118E-2</v>
      </c>
      <c r="Y72" s="17">
        <f t="shared" si="35"/>
        <v>1.7710977383566723E-2</v>
      </c>
      <c r="Z72" s="17">
        <f t="shared" si="35"/>
        <v>4.5489547386133533E-2</v>
      </c>
      <c r="AA72" s="17">
        <f t="shared" si="35"/>
        <v>3.8409434446567609E-2</v>
      </c>
      <c r="AB72" s="17">
        <f t="shared" si="35"/>
        <v>1.339731340729544E-2</v>
      </c>
      <c r="AC72" s="17">
        <f t="shared" si="35"/>
        <v>9.2326669138408007E-2</v>
      </c>
      <c r="AD72" s="17">
        <f t="shared" si="35"/>
        <v>0.31625930468014718</v>
      </c>
    </row>
    <row r="73" spans="1:31" hidden="1">
      <c r="A73" s="13" t="s">
        <v>84</v>
      </c>
      <c r="B73" s="36">
        <f>'United States RAW'!Q63</f>
        <v>14270000</v>
      </c>
      <c r="C73" s="36">
        <f t="shared" ca="1" si="37"/>
        <v>9788700</v>
      </c>
      <c r="D73" s="36">
        <f ca="1">'United States RAW'!R63</f>
        <v>1664911</v>
      </c>
      <c r="E73" s="36">
        <f ca="1">'United States RAW'!S63</f>
        <v>4293989</v>
      </c>
      <c r="F73" s="36">
        <f>'United States RAW'!V63</f>
        <v>321200</v>
      </c>
      <c r="G73" s="36">
        <f>'United States RAW'!AE63</f>
        <v>720400</v>
      </c>
      <c r="H73" s="36">
        <f>'United States RAW'!X63</f>
        <v>532500</v>
      </c>
      <c r="I73" s="36">
        <f>'United States RAW'!Y63</f>
        <v>187900</v>
      </c>
      <c r="J73" s="36">
        <f>'United States RAW'!Z63</f>
        <v>251400</v>
      </c>
      <c r="K73" s="36">
        <f>'United States RAW'!AA63</f>
        <v>641000</v>
      </c>
      <c r="L73" s="36">
        <f>'United States RAW'!AB63</f>
        <v>526000</v>
      </c>
      <c r="M73" s="36">
        <f>'United States RAW'!W63</f>
        <v>186700</v>
      </c>
      <c r="N73" s="36">
        <f>'United States RAW'!AD63</f>
        <v>1183100</v>
      </c>
      <c r="O73" s="36">
        <f>'United States RAW'!AC63</f>
        <v>4481400</v>
      </c>
      <c r="Q73" s="17">
        <f t="shared" si="34"/>
        <v>1</v>
      </c>
      <c r="R73" s="17">
        <f t="shared" ca="1" si="32"/>
        <v>0.68596355991590752</v>
      </c>
      <c r="S73" s="17">
        <f t="shared" ca="1" si="32"/>
        <v>0.11667210932025228</v>
      </c>
      <c r="T73" s="17">
        <f t="shared" ca="1" si="32"/>
        <v>0.30091023125437982</v>
      </c>
      <c r="U73" s="17">
        <f t="shared" si="32"/>
        <v>2.250875963559916E-2</v>
      </c>
      <c r="V73" s="17">
        <f t="shared" si="32"/>
        <v>5.0483531885073582E-2</v>
      </c>
      <c r="W73" s="17">
        <f t="shared" si="32"/>
        <v>3.731604765241766E-2</v>
      </c>
      <c r="X73" s="17">
        <f t="shared" si="32"/>
        <v>1.3167484232655921E-2</v>
      </c>
      <c r="Y73" s="17">
        <f t="shared" si="35"/>
        <v>1.7617379117028733E-2</v>
      </c>
      <c r="Z73" s="17">
        <f t="shared" si="35"/>
        <v>4.491941135248774E-2</v>
      </c>
      <c r="AA73" s="17">
        <f t="shared" si="35"/>
        <v>3.6860546601261389E-2</v>
      </c>
      <c r="AB73" s="17">
        <f t="shared" si="35"/>
        <v>1.3083391730903995E-2</v>
      </c>
      <c r="AC73" s="17">
        <f t="shared" si="35"/>
        <v>8.2908199018920811E-2</v>
      </c>
      <c r="AD73" s="17">
        <f t="shared" si="35"/>
        <v>0.31404344779257182</v>
      </c>
    </row>
    <row r="74" spans="1:31" hidden="1">
      <c r="A74" s="13" t="s">
        <v>85</v>
      </c>
      <c r="B74" s="36">
        <f>'United States RAW'!Q64</f>
        <v>14343100</v>
      </c>
      <c r="C74" s="36">
        <f t="shared" ca="1" si="37"/>
        <v>9652500</v>
      </c>
      <c r="D74" s="36">
        <f ca="1">'United States RAW'!R64</f>
        <v>1666530</v>
      </c>
      <c r="E74" s="36">
        <f ca="1">'United States RAW'!S64</f>
        <v>4553870</v>
      </c>
      <c r="F74" s="36">
        <f>'United States RAW'!V64</f>
        <v>279300</v>
      </c>
      <c r="G74" s="36">
        <f>'United States RAW'!AE64</f>
        <v>729400</v>
      </c>
      <c r="H74" s="36">
        <f>'United States RAW'!X64</f>
        <v>542500</v>
      </c>
      <c r="I74" s="36">
        <f>'United States RAW'!Y64</f>
        <v>186900</v>
      </c>
      <c r="J74" s="36">
        <f>'United States RAW'!Z64</f>
        <v>250600</v>
      </c>
      <c r="K74" s="36">
        <f>'United States RAW'!AA64</f>
        <v>653000</v>
      </c>
      <c r="L74" s="36">
        <f>'United States RAW'!AB64</f>
        <v>508700</v>
      </c>
      <c r="M74" s="36">
        <f>'United States RAW'!W64</f>
        <v>186000</v>
      </c>
      <c r="N74" s="36">
        <f>'United States RAW'!AD64</f>
        <v>825100</v>
      </c>
      <c r="O74" s="36">
        <f>'United States RAW'!AC64</f>
        <v>4690600</v>
      </c>
      <c r="Q74" s="17">
        <f t="shared" si="34"/>
        <v>1</v>
      </c>
      <c r="R74" s="17">
        <f t="shared" ca="1" si="32"/>
        <v>0.67297167279040093</v>
      </c>
      <c r="S74" s="17">
        <f t="shared" ca="1" si="32"/>
        <v>0.1161903633105814</v>
      </c>
      <c r="T74" s="17">
        <f t="shared" ca="1" si="32"/>
        <v>0.3174955204941749</v>
      </c>
      <c r="U74" s="17">
        <f t="shared" si="32"/>
        <v>1.9472777851371043E-2</v>
      </c>
      <c r="V74" s="17">
        <f t="shared" si="32"/>
        <v>5.0853720604332395E-2</v>
      </c>
      <c r="W74" s="17">
        <f t="shared" si="32"/>
        <v>3.7823064748903651E-2</v>
      </c>
      <c r="X74" s="17">
        <f t="shared" si="32"/>
        <v>1.3030655855428742E-2</v>
      </c>
      <c r="Y74" s="17">
        <f t="shared" si="35"/>
        <v>1.7471815716267752E-2</v>
      </c>
      <c r="Z74" s="17">
        <f t="shared" si="35"/>
        <v>4.5527117568726426E-2</v>
      </c>
      <c r="AA74" s="17">
        <f t="shared" si="35"/>
        <v>3.5466530945193156E-2</v>
      </c>
      <c r="AB74" s="17">
        <f t="shared" si="35"/>
        <v>1.2967907913909824E-2</v>
      </c>
      <c r="AC74" s="17">
        <f t="shared" si="35"/>
        <v>5.7525918385844067E-2</v>
      </c>
      <c r="AD74" s="17">
        <f t="shared" si="35"/>
        <v>0.32702832720959907</v>
      </c>
    </row>
    <row r="75" spans="1:31" hidden="1">
      <c r="A75" s="13" t="s">
        <v>86</v>
      </c>
      <c r="B75" s="36">
        <f>'United States RAW'!Q65</f>
        <v>14790300</v>
      </c>
      <c r="C75" s="36">
        <f t="shared" ca="1" si="37"/>
        <v>9878200</v>
      </c>
      <c r="D75" s="36">
        <f ca="1">'United States RAW'!R65</f>
        <v>1648403</v>
      </c>
      <c r="E75" s="36">
        <f ca="1">'United States RAW'!S65</f>
        <v>4679597</v>
      </c>
      <c r="F75" s="36">
        <f>'United States RAW'!V65</f>
        <v>293700</v>
      </c>
      <c r="G75" s="36">
        <f>'United States RAW'!AE65</f>
        <v>758000</v>
      </c>
      <c r="H75" s="36">
        <f>'United States RAW'!X65</f>
        <v>569000</v>
      </c>
      <c r="I75" s="36">
        <f>'United States RAW'!Y65</f>
        <v>189000</v>
      </c>
      <c r="J75" s="36">
        <f>'United States RAW'!Z65</f>
        <v>253400</v>
      </c>
      <c r="K75" s="36">
        <f>'United States RAW'!AA65</f>
        <v>719400</v>
      </c>
      <c r="L75" s="36">
        <f>'United States RAW'!AB65</f>
        <v>487900</v>
      </c>
      <c r="M75" s="36">
        <f>'United States RAW'!W65</f>
        <v>185100</v>
      </c>
      <c r="N75" s="36">
        <f>'United States RAW'!AD65</f>
        <v>852700</v>
      </c>
      <c r="O75" s="36">
        <f>'United States RAW'!AC65</f>
        <v>4912200</v>
      </c>
      <c r="Q75" s="17">
        <f t="shared" si="34"/>
        <v>1</v>
      </c>
      <c r="R75" s="17">
        <f t="shared" ca="1" si="32"/>
        <v>0.66788368052034108</v>
      </c>
      <c r="S75" s="17">
        <f t="shared" ca="1" si="32"/>
        <v>0.11145162707991048</v>
      </c>
      <c r="T75" s="17">
        <f t="shared" ca="1" si="32"/>
        <v>0.31639635436738944</v>
      </c>
      <c r="U75" s="17">
        <f t="shared" si="32"/>
        <v>1.9857609379120098E-2</v>
      </c>
      <c r="V75" s="17">
        <f t="shared" si="32"/>
        <v>5.1249805615842817E-2</v>
      </c>
      <c r="W75" s="17">
        <f t="shared" si="32"/>
        <v>3.8471160152261957E-2</v>
      </c>
      <c r="X75" s="17">
        <f t="shared" si="32"/>
        <v>1.2778645463580861E-2</v>
      </c>
      <c r="Y75" s="17">
        <f t="shared" si="35"/>
        <v>1.713285058450471E-2</v>
      </c>
      <c r="Z75" s="17">
        <f t="shared" si="35"/>
        <v>4.8639987018518897E-2</v>
      </c>
      <c r="AA75" s="17">
        <f t="shared" si="35"/>
        <v>3.2987836622651333E-2</v>
      </c>
      <c r="AB75" s="17">
        <f t="shared" si="35"/>
        <v>1.2514959128618081E-2</v>
      </c>
      <c r="AC75" s="17">
        <f t="shared" si="35"/>
        <v>5.7652650723785184E-2</v>
      </c>
      <c r="AD75" s="17">
        <f t="shared" si="35"/>
        <v>0.33212308066773494</v>
      </c>
    </row>
    <row r="76" spans="1:31" hidden="1">
      <c r="A76" s="13" t="s">
        <v>88</v>
      </c>
      <c r="B76" s="36">
        <f>'United States RAW'!Q66</f>
        <v>15222800</v>
      </c>
      <c r="C76" s="36">
        <f t="shared" ca="1" si="37"/>
        <v>8141837</v>
      </c>
      <c r="D76" s="36">
        <f ca="1">'United States RAW'!R66</f>
        <v>1656930</v>
      </c>
      <c r="E76" s="36">
        <f ca="1">'United States RAW'!S66</f>
        <v>4782670</v>
      </c>
      <c r="F76" s="36">
        <f>'United States RAW'!V66</f>
        <v>279700</v>
      </c>
      <c r="G76" s="36">
        <f>'United States RAW'!AE66</f>
        <v>188900</v>
      </c>
      <c r="H76" s="36">
        <f>'United States RAW'!X66</f>
        <v>0</v>
      </c>
      <c r="I76" s="36">
        <f>'United States RAW'!Y66</f>
        <v>188900</v>
      </c>
      <c r="J76" s="36">
        <f>'United States RAW'!Z66</f>
        <v>260700</v>
      </c>
      <c r="K76" s="36">
        <f>'United States RAW'!AA66</f>
        <v>30</v>
      </c>
      <c r="L76" s="36">
        <f>'United States RAW'!AB66</f>
        <v>8324</v>
      </c>
      <c r="M76" s="36">
        <f>'United States RAW'!W66</f>
        <v>283</v>
      </c>
      <c r="N76" s="36">
        <f>'United States RAW'!AD66</f>
        <v>964300</v>
      </c>
      <c r="O76" s="36">
        <f>'United States RAW'!AC66</f>
        <v>5007400</v>
      </c>
      <c r="Q76" s="17">
        <v>1</v>
      </c>
      <c r="R76" s="17">
        <v>0.66966365684141627</v>
      </c>
      <c r="S76" s="17">
        <v>0.10684629355101621</v>
      </c>
      <c r="T76" s="17">
        <v>0.30369643762474091</v>
      </c>
      <c r="U76" s="17">
        <v>2.0548956187469117E-2</v>
      </c>
      <c r="V76" s="17">
        <v>5.0955250508589872E-2</v>
      </c>
      <c r="W76" s="17">
        <v>3.8755511060626482E-2</v>
      </c>
      <c r="X76" s="17">
        <v>1.2199739447963395E-2</v>
      </c>
      <c r="Y76" s="17">
        <v>1.6717686092553731E-2</v>
      </c>
      <c r="Z76" s="17">
        <v>5.5216495639283034E-2</v>
      </c>
      <c r="AA76" s="17">
        <v>3.1022377954473986E-2</v>
      </c>
      <c r="AB76" s="17">
        <v>1.1859609942049633E-2</v>
      </c>
      <c r="AC76" s="17">
        <v>7.2800549341239737E-2</v>
      </c>
      <c r="AD76" s="17">
        <f t="shared" si="35"/>
        <v>0.32894079932732478</v>
      </c>
    </row>
    <row r="77" spans="1:31" hidden="1">
      <c r="A77" s="13" t="s">
        <v>89</v>
      </c>
      <c r="B77" s="36">
        <f>'United States RAW'!Q67</f>
        <v>15582300</v>
      </c>
      <c r="C77" s="36">
        <f t="shared" si="37"/>
        <v>8292833</v>
      </c>
      <c r="D77" s="36">
        <f>'United States RAW'!R67</f>
        <v>0</v>
      </c>
      <c r="E77" s="36">
        <f>'United States RAW'!S67</f>
        <v>6397200</v>
      </c>
      <c r="F77" s="36">
        <f>'United States RAW'!V67</f>
        <v>320200</v>
      </c>
      <c r="G77" s="36">
        <f>'United States RAW'!AE67</f>
        <v>189300</v>
      </c>
      <c r="H77" s="36">
        <f>'United States RAW'!X67</f>
        <v>0</v>
      </c>
      <c r="I77" s="36">
        <f>'United States RAW'!Y67</f>
        <v>189300</v>
      </c>
      <c r="J77" s="36">
        <f>'United States RAW'!Z67</f>
        <v>260500</v>
      </c>
      <c r="K77" s="36">
        <f>'United States RAW'!AA67</f>
        <v>38</v>
      </c>
      <c r="L77" s="36">
        <f>'United States RAW'!AB67</f>
        <v>5371</v>
      </c>
      <c r="M77" s="36">
        <f>'United States RAW'!W67</f>
        <v>124</v>
      </c>
      <c r="N77" s="36">
        <f>'United States RAW'!AD67</f>
        <v>1120100</v>
      </c>
      <c r="O77" s="36">
        <f>'United States RAW'!AC67</f>
        <v>5148300</v>
      </c>
      <c r="Q77" s="17">
        <v>1</v>
      </c>
      <c r="R77" s="17">
        <v>0.66488600170287915</v>
      </c>
      <c r="S77" s="17">
        <v>0.10510737598940431</v>
      </c>
      <c r="T77" s="17">
        <v>0.3033187222099587</v>
      </c>
      <c r="U77" s="17">
        <v>1.9198385418309104E-2</v>
      </c>
      <c r="V77" s="17">
        <v>5.0998076377282334E-2</v>
      </c>
      <c r="W77" s="17">
        <v>3.8598593547980196E-2</v>
      </c>
      <c r="X77" s="17">
        <v>1.2399482829302136E-2</v>
      </c>
      <c r="Y77" s="17">
        <v>1.6341332660590964E-2</v>
      </c>
      <c r="Z77" s="17">
        <v>5.336318627605563E-2</v>
      </c>
      <c r="AA77" s="17">
        <v>3.0878874838384158E-2</v>
      </c>
      <c r="AB77" s="17">
        <v>1.1648954621424743E-2</v>
      </c>
      <c r="AC77" s="17">
        <v>7.4031093311469204E-2</v>
      </c>
      <c r="AD77" s="17">
        <f>O77/$B77</f>
        <v>0.33039410099921063</v>
      </c>
    </row>
    <row r="78" spans="1:31" hidden="1">
      <c r="A78" s="13" t="s">
        <v>90</v>
      </c>
      <c r="B78" s="36">
        <f>'United States RAW'!Q68</f>
        <v>15855500</v>
      </c>
      <c r="C78" s="36">
        <f t="shared" si="37"/>
        <v>8402955</v>
      </c>
      <c r="D78" s="36">
        <f>'United States RAW'!R68</f>
        <v>0</v>
      </c>
      <c r="E78" s="36">
        <f>'United States RAW'!S68</f>
        <v>6475800</v>
      </c>
      <c r="F78" s="36">
        <f>'United States RAW'!V68</f>
        <v>304400</v>
      </c>
      <c r="G78" s="36">
        <f>'United States RAW'!AE68</f>
        <v>189600</v>
      </c>
      <c r="H78" s="36">
        <f>'United States RAW'!X68</f>
        <v>0</v>
      </c>
      <c r="I78" s="36">
        <f>'United States RAW'!Y68</f>
        <v>189600</v>
      </c>
      <c r="J78" s="36">
        <f>'United States RAW'!Z68</f>
        <v>259100.00000000003</v>
      </c>
      <c r="K78" s="36">
        <f>'United States RAW'!AA68</f>
        <v>10</v>
      </c>
      <c r="L78" s="36">
        <f>'United States RAW'!AB68</f>
        <v>3617</v>
      </c>
      <c r="M78" s="36">
        <f>'United States RAW'!W68</f>
        <v>128</v>
      </c>
      <c r="N78" s="36">
        <f>'United States RAW'!AD68</f>
        <v>1170300</v>
      </c>
      <c r="O78" s="36">
        <f>'United States RAW'!AC68</f>
        <v>5312400</v>
      </c>
      <c r="Q78" s="17">
        <v>1</v>
      </c>
      <c r="R78" s="17">
        <v>0.659197570053902</v>
      </c>
      <c r="S78" s="17">
        <v>0.10260067719809289</v>
      </c>
      <c r="T78" s="17">
        <v>0.29866408982833526</v>
      </c>
      <c r="U78" s="17">
        <v>2.111887067259215E-2</v>
      </c>
      <c r="V78" s="17">
        <v>5.1518093886544422E-2</v>
      </c>
      <c r="W78" s="17">
        <v>3.8764611420248722E-2</v>
      </c>
      <c r="X78" s="17">
        <v>1.2753482466295702E-2</v>
      </c>
      <c r="Y78" s="17">
        <v>1.64195640537277E-2</v>
      </c>
      <c r="Z78" s="17">
        <v>5.40326897461752E-2</v>
      </c>
      <c r="AA78" s="17">
        <v>3.0000871394604823E-2</v>
      </c>
      <c r="AB78" s="17">
        <v>1.1440166311884577E-2</v>
      </c>
      <c r="AC78" s="17">
        <v>7.3402546961944953E-2</v>
      </c>
      <c r="AD78" s="17">
        <f t="shared" si="35"/>
        <v>0.33505092869982023</v>
      </c>
    </row>
    <row r="79" spans="1:31" hidden="1">
      <c r="B79" s="36"/>
      <c r="C79" s="36"/>
      <c r="D79" s="36"/>
      <c r="E79" s="36"/>
      <c r="F79" s="36"/>
      <c r="G79" s="36"/>
      <c r="H79" s="36"/>
      <c r="I79" s="36"/>
      <c r="J79" s="36"/>
      <c r="K79" s="36"/>
      <c r="L79" s="36"/>
      <c r="M79" s="36"/>
      <c r="N79" s="36"/>
      <c r="O79" s="36"/>
    </row>
    <row r="80" spans="1:31" hidden="1">
      <c r="A80" s="13"/>
      <c r="B80" s="31"/>
      <c r="C80" s="26"/>
      <c r="D80" s="26"/>
      <c r="E80" s="26"/>
      <c r="F80" s="26"/>
      <c r="G80" s="26"/>
      <c r="H80" s="26"/>
      <c r="I80" s="26"/>
      <c r="J80" s="26"/>
      <c r="O80" s="17"/>
      <c r="P80" s="17"/>
      <c r="Q80" s="17"/>
      <c r="R80" s="17"/>
      <c r="S80" s="17"/>
      <c r="T80" s="17"/>
      <c r="U80" s="17"/>
      <c r="V80" s="17"/>
      <c r="W80" s="17"/>
      <c r="X80" s="17"/>
      <c r="Y80" s="17"/>
      <c r="Z80" s="17"/>
      <c r="AB80" s="16"/>
      <c r="AC80" s="16"/>
      <c r="AD80" s="16"/>
      <c r="AE80" s="16"/>
    </row>
    <row r="81" spans="1:31" hidden="1">
      <c r="A81" s="119" t="s">
        <v>744</v>
      </c>
      <c r="C81" s="26"/>
      <c r="D81" s="26"/>
      <c r="E81" s="26"/>
      <c r="F81" s="26"/>
      <c r="G81" s="26"/>
      <c r="H81" s="26"/>
      <c r="I81" s="26"/>
      <c r="J81" s="26"/>
      <c r="O81" s="17"/>
      <c r="P81" s="17"/>
      <c r="Q81" s="17"/>
      <c r="R81" s="17"/>
      <c r="S81" s="17"/>
      <c r="T81" s="17"/>
      <c r="U81" s="17"/>
      <c r="V81" s="17"/>
      <c r="W81" s="17"/>
      <c r="X81" s="17"/>
      <c r="Y81" s="17"/>
      <c r="Z81" s="17"/>
      <c r="AB81" s="16"/>
      <c r="AC81" s="16"/>
      <c r="AD81" s="16"/>
      <c r="AE81" s="16"/>
    </row>
    <row r="82" spans="1:31" hidden="1">
      <c r="A82" s="22">
        <v>2003</v>
      </c>
      <c r="B82" s="117">
        <f>B44</f>
        <v>6998000</v>
      </c>
      <c r="C82" s="117">
        <f t="shared" ref="C82:O82" ca="1" si="38">C44</f>
        <v>5474900</v>
      </c>
      <c r="D82" s="117">
        <f t="shared" ca="1" si="38"/>
        <v>717813</v>
      </c>
      <c r="E82" s="117">
        <f t="shared" ca="1" si="38"/>
        <v>2902287</v>
      </c>
      <c r="F82" s="117">
        <f t="shared" si="38"/>
        <v>153100</v>
      </c>
      <c r="G82" s="117">
        <f t="shared" si="38"/>
        <v>320800</v>
      </c>
      <c r="H82" s="117">
        <f t="shared" si="38"/>
        <v>172200</v>
      </c>
      <c r="I82" s="117">
        <f t="shared" si="38"/>
        <v>148600</v>
      </c>
      <c r="J82" s="117">
        <f t="shared" si="38"/>
        <v>136500</v>
      </c>
      <c r="K82" s="117">
        <f t="shared" si="38"/>
        <v>280900</v>
      </c>
      <c r="L82" s="117">
        <f t="shared" si="38"/>
        <v>364200</v>
      </c>
      <c r="M82" s="117">
        <f t="shared" si="38"/>
        <v>203900</v>
      </c>
      <c r="N82" s="117">
        <f t="shared" si="38"/>
        <v>395400</v>
      </c>
      <c r="O82" s="117">
        <f t="shared" si="38"/>
        <v>1523100</v>
      </c>
      <c r="P82" s="17"/>
      <c r="Q82" s="17">
        <f t="shared" ref="Q82:Q101" si="39">B82/$B82</f>
        <v>1</v>
      </c>
      <c r="R82" s="17">
        <f t="shared" ref="R82:R101" ca="1" si="40">C82/$B82</f>
        <v>0.78235210060017146</v>
      </c>
      <c r="S82" s="17">
        <f t="shared" ref="S82:S101" ca="1" si="41">D82/$B82</f>
        <v>0.10257402114889969</v>
      </c>
      <c r="T82" s="17">
        <f t="shared" ref="T82:T101" ca="1" si="42">E82/$B82</f>
        <v>0.41473092312089166</v>
      </c>
      <c r="U82" s="17">
        <f t="shared" ref="U82:U101" si="43">F82/$B82</f>
        <v>2.1877679336953414E-2</v>
      </c>
      <c r="V82" s="17">
        <f t="shared" ref="V82:V101" si="44">G82/$B82</f>
        <v>4.5841669048299512E-2</v>
      </c>
      <c r="W82" s="17">
        <f t="shared" ref="W82:W101" si="45">H82/$B82</f>
        <v>2.4607030580165761E-2</v>
      </c>
      <c r="X82" s="17">
        <f t="shared" ref="X82:X101" si="46">I82/$B82</f>
        <v>2.1234638468133754E-2</v>
      </c>
      <c r="Y82" s="17">
        <f t="shared" ref="Y82:Y101" si="47">J82/$B82</f>
        <v>1.9505573020863105E-2</v>
      </c>
      <c r="Z82" s="17">
        <f t="shared" ref="Z82:Z101" si="48">K82/$B82</f>
        <v>4.0140040011431836E-2</v>
      </c>
      <c r="AA82" s="17">
        <f t="shared" ref="AA82:AA101" si="49">L82/$B82</f>
        <v>5.204344098313804E-2</v>
      </c>
      <c r="AB82" s="17">
        <f t="shared" ref="AB82:AB101" si="50">M82/$B82</f>
        <v>2.9136896256073165E-2</v>
      </c>
      <c r="AC82" s="17">
        <f t="shared" ref="AC82:AC101" si="51">N82/$B82</f>
        <v>5.6501857673621037E-2</v>
      </c>
      <c r="AD82" s="17">
        <f t="shared" ref="AD82:AD101" si="52">O82/$B82</f>
        <v>0.21764789939982851</v>
      </c>
      <c r="AE82" s="16"/>
    </row>
    <row r="83" spans="1:31" hidden="1">
      <c r="A83" s="22">
        <v>2004</v>
      </c>
      <c r="B83" s="117">
        <f>B48</f>
        <v>7596100</v>
      </c>
      <c r="C83" s="117">
        <f t="shared" ref="C83:O83" ca="1" si="53">C48</f>
        <v>5746900</v>
      </c>
      <c r="D83" s="117">
        <f t="shared" ca="1" si="53"/>
        <v>744210</v>
      </c>
      <c r="E83" s="117">
        <f t="shared" ca="1" si="53"/>
        <v>3161390</v>
      </c>
      <c r="F83" s="117">
        <f t="shared" si="53"/>
        <v>125000</v>
      </c>
      <c r="G83" s="117">
        <f t="shared" si="53"/>
        <v>324700</v>
      </c>
      <c r="H83" s="117">
        <f t="shared" si="53"/>
        <v>173700</v>
      </c>
      <c r="I83" s="117">
        <f t="shared" si="53"/>
        <v>151000</v>
      </c>
      <c r="J83" s="117">
        <f t="shared" si="53"/>
        <v>188500</v>
      </c>
      <c r="K83" s="117">
        <f t="shared" si="53"/>
        <v>254100</v>
      </c>
      <c r="L83" s="117">
        <f t="shared" si="53"/>
        <v>389100</v>
      </c>
      <c r="M83" s="117">
        <f t="shared" si="53"/>
        <v>204500</v>
      </c>
      <c r="N83" s="117">
        <f t="shared" si="53"/>
        <v>355400</v>
      </c>
      <c r="O83" s="117">
        <f t="shared" si="53"/>
        <v>1849300</v>
      </c>
      <c r="P83" s="17"/>
      <c r="Q83" s="17">
        <f t="shared" si="39"/>
        <v>1</v>
      </c>
      <c r="R83" s="17">
        <f t="shared" ca="1" si="40"/>
        <v>0.75655928700254083</v>
      </c>
      <c r="S83" s="17">
        <f t="shared" ca="1" si="41"/>
        <v>9.7972643856715946E-2</v>
      </c>
      <c r="T83" s="17">
        <f t="shared" ca="1" si="42"/>
        <v>0.41618593752056976</v>
      </c>
      <c r="U83" s="17">
        <f t="shared" si="43"/>
        <v>1.6455812851331603E-2</v>
      </c>
      <c r="V83" s="17">
        <f t="shared" si="44"/>
        <v>4.2745619462618976E-2</v>
      </c>
      <c r="W83" s="17">
        <f t="shared" si="45"/>
        <v>2.2866997538210396E-2</v>
      </c>
      <c r="X83" s="17">
        <f t="shared" si="46"/>
        <v>1.9878621924408577E-2</v>
      </c>
      <c r="Y83" s="17">
        <f t="shared" si="47"/>
        <v>2.4815365779808061E-2</v>
      </c>
      <c r="Z83" s="17">
        <f t="shared" si="48"/>
        <v>3.3451376364186887E-2</v>
      </c>
      <c r="AA83" s="17">
        <f t="shared" si="49"/>
        <v>5.1223654243625016E-2</v>
      </c>
      <c r="AB83" s="17">
        <f t="shared" si="50"/>
        <v>2.6921709824778504E-2</v>
      </c>
      <c r="AC83" s="17">
        <f t="shared" si="51"/>
        <v>4.678716709890602E-2</v>
      </c>
      <c r="AD83" s="17">
        <f t="shared" si="52"/>
        <v>0.24345387764774029</v>
      </c>
      <c r="AE83" s="16"/>
    </row>
    <row r="84" spans="1:31" hidden="1">
      <c r="A84" s="22">
        <v>2005</v>
      </c>
      <c r="B84" s="117">
        <f>B52</f>
        <v>8170400</v>
      </c>
      <c r="C84" s="117">
        <f t="shared" ref="C84:O84" ca="1" si="54">C52</f>
        <v>6136400</v>
      </c>
      <c r="D84" s="117">
        <f t="shared" ca="1" si="54"/>
        <v>778938</v>
      </c>
      <c r="E84" s="117">
        <f t="shared" ca="1" si="54"/>
        <v>3420862</v>
      </c>
      <c r="F84" s="117">
        <f t="shared" si="54"/>
        <v>117100</v>
      </c>
      <c r="G84" s="117">
        <f t="shared" si="54"/>
        <v>338700</v>
      </c>
      <c r="H84" s="117">
        <f t="shared" si="54"/>
        <v>184900</v>
      </c>
      <c r="I84" s="117">
        <f t="shared" si="54"/>
        <v>153800</v>
      </c>
      <c r="J84" s="117">
        <f t="shared" si="54"/>
        <v>202300</v>
      </c>
      <c r="K84" s="117">
        <f t="shared" si="54"/>
        <v>251300</v>
      </c>
      <c r="L84" s="117">
        <f t="shared" si="54"/>
        <v>475000</v>
      </c>
      <c r="M84" s="117">
        <f t="shared" si="54"/>
        <v>205200</v>
      </c>
      <c r="N84" s="117">
        <f t="shared" si="54"/>
        <v>347000</v>
      </c>
      <c r="O84" s="117">
        <f t="shared" si="54"/>
        <v>2033900</v>
      </c>
      <c r="P84" s="17"/>
      <c r="Q84" s="17">
        <f t="shared" si="39"/>
        <v>1</v>
      </c>
      <c r="R84" s="17">
        <f t="shared" ca="1" si="40"/>
        <v>0.75105258004504061</v>
      </c>
      <c r="S84" s="17">
        <f t="shared" ca="1" si="41"/>
        <v>9.5336580828356013E-2</v>
      </c>
      <c r="T84" s="17">
        <f t="shared" ca="1" si="42"/>
        <v>0.41868966023695292</v>
      </c>
      <c r="U84" s="17">
        <f t="shared" si="43"/>
        <v>1.4332223636541663E-2</v>
      </c>
      <c r="V84" s="17">
        <f t="shared" si="44"/>
        <v>4.1454518750611964E-2</v>
      </c>
      <c r="W84" s="17">
        <f t="shared" si="45"/>
        <v>2.2630470968373641E-2</v>
      </c>
      <c r="X84" s="17">
        <f t="shared" si="46"/>
        <v>1.8824047782238323E-2</v>
      </c>
      <c r="Y84" s="17">
        <f t="shared" si="47"/>
        <v>2.476010966415353E-2</v>
      </c>
      <c r="Z84" s="17">
        <f t="shared" si="48"/>
        <v>3.0757368060315284E-2</v>
      </c>
      <c r="AA84" s="17">
        <f t="shared" si="49"/>
        <v>5.813668853422109E-2</v>
      </c>
      <c r="AB84" s="17">
        <f t="shared" si="50"/>
        <v>2.511504944678351E-2</v>
      </c>
      <c r="AC84" s="17">
        <f t="shared" si="51"/>
        <v>4.247038088710467E-2</v>
      </c>
      <c r="AD84" s="17">
        <f t="shared" si="52"/>
        <v>0.24893518065211007</v>
      </c>
      <c r="AE84" s="16"/>
    </row>
    <row r="85" spans="1:31" hidden="1">
      <c r="A85" s="22">
        <v>2006</v>
      </c>
      <c r="B85" s="117">
        <f>B56</f>
        <v>8680200</v>
      </c>
      <c r="C85" s="117">
        <f t="shared" ref="C85:O85" ca="1" si="55">C56</f>
        <v>6577100</v>
      </c>
      <c r="D85" s="117">
        <f t="shared" ca="1" si="55"/>
        <v>754612</v>
      </c>
      <c r="E85" s="117">
        <f t="shared" ca="1" si="55"/>
        <v>3803488.0000000005</v>
      </c>
      <c r="F85" s="117">
        <f t="shared" si="55"/>
        <v>114800</v>
      </c>
      <c r="G85" s="117">
        <f t="shared" si="55"/>
        <v>363400</v>
      </c>
      <c r="H85" s="117">
        <f t="shared" si="55"/>
        <v>207200</v>
      </c>
      <c r="I85" s="117">
        <f t="shared" si="55"/>
        <v>156200</v>
      </c>
      <c r="J85" s="117">
        <f t="shared" si="55"/>
        <v>197900</v>
      </c>
      <c r="K85" s="117">
        <f t="shared" si="55"/>
        <v>250700</v>
      </c>
      <c r="L85" s="117">
        <f t="shared" si="55"/>
        <v>551700</v>
      </c>
      <c r="M85" s="117">
        <f t="shared" si="55"/>
        <v>202400</v>
      </c>
      <c r="N85" s="117">
        <f t="shared" si="55"/>
        <v>338100</v>
      </c>
      <c r="O85" s="117">
        <f t="shared" si="55"/>
        <v>2103100</v>
      </c>
      <c r="P85" s="17"/>
      <c r="Q85" s="17">
        <f t="shared" si="39"/>
        <v>1</v>
      </c>
      <c r="R85" s="17">
        <f t="shared" ca="1" si="40"/>
        <v>0.75771295592267462</v>
      </c>
      <c r="S85" s="17">
        <f t="shared" ca="1" si="41"/>
        <v>8.6934863251998798E-2</v>
      </c>
      <c r="T85" s="17">
        <f t="shared" ca="1" si="42"/>
        <v>0.43817976544319259</v>
      </c>
      <c r="U85" s="17">
        <f t="shared" si="43"/>
        <v>1.3225501716550309E-2</v>
      </c>
      <c r="V85" s="17">
        <f t="shared" si="44"/>
        <v>4.1865394806571275E-2</v>
      </c>
      <c r="W85" s="17">
        <f t="shared" si="45"/>
        <v>2.3870417732310314E-2</v>
      </c>
      <c r="X85" s="17">
        <f t="shared" si="46"/>
        <v>1.7994977074260961E-2</v>
      </c>
      <c r="Y85" s="17">
        <f t="shared" si="47"/>
        <v>2.27990138476072E-2</v>
      </c>
      <c r="Z85" s="17">
        <f t="shared" si="48"/>
        <v>2.8881822999470057E-2</v>
      </c>
      <c r="AA85" s="17">
        <f t="shared" si="49"/>
        <v>6.3558443353839769E-2</v>
      </c>
      <c r="AB85" s="17">
        <f t="shared" si="50"/>
        <v>2.3317435082140965E-2</v>
      </c>
      <c r="AC85" s="17">
        <f t="shared" si="51"/>
        <v>3.8950715421303655E-2</v>
      </c>
      <c r="AD85" s="17">
        <f t="shared" si="52"/>
        <v>0.2422870440773254</v>
      </c>
      <c r="AE85" s="16"/>
    </row>
    <row r="86" spans="1:31" hidden="1">
      <c r="A86" s="22">
        <v>2007</v>
      </c>
      <c r="B86" s="117">
        <f>B60</f>
        <v>9229200</v>
      </c>
      <c r="C86" s="117">
        <f t="shared" ref="C86:O86" ca="1" si="56">C60</f>
        <v>6876000</v>
      </c>
      <c r="D86" s="117">
        <f t="shared" ca="1" si="56"/>
        <v>475921</v>
      </c>
      <c r="E86" s="117">
        <f t="shared" ca="1" si="56"/>
        <v>4357579</v>
      </c>
      <c r="F86" s="117">
        <f t="shared" si="56"/>
        <v>129800.00000000001</v>
      </c>
      <c r="G86" s="117">
        <f t="shared" si="56"/>
        <v>398800</v>
      </c>
      <c r="H86" s="117">
        <f t="shared" si="56"/>
        <v>257200</v>
      </c>
      <c r="I86" s="117">
        <f t="shared" si="56"/>
        <v>141600</v>
      </c>
      <c r="J86" s="117">
        <f t="shared" si="56"/>
        <v>141900</v>
      </c>
      <c r="K86" s="117">
        <f t="shared" si="56"/>
        <v>362900</v>
      </c>
      <c r="L86" s="117">
        <f t="shared" si="56"/>
        <v>588100</v>
      </c>
      <c r="M86" s="117">
        <f t="shared" si="56"/>
        <v>196500</v>
      </c>
      <c r="N86" s="117">
        <f t="shared" si="56"/>
        <v>224500</v>
      </c>
      <c r="O86" s="117">
        <f t="shared" si="56"/>
        <v>2353200</v>
      </c>
      <c r="P86" s="17"/>
      <c r="Q86" s="17">
        <f t="shared" si="39"/>
        <v>1</v>
      </c>
      <c r="R86" s="17">
        <f t="shared" ca="1" si="40"/>
        <v>0.74502665453127037</v>
      </c>
      <c r="S86" s="17">
        <f t="shared" ca="1" si="41"/>
        <v>5.1566874702032681E-2</v>
      </c>
      <c r="T86" s="17">
        <f t="shared" ca="1" si="42"/>
        <v>0.47215132405842325</v>
      </c>
      <c r="U86" s="17">
        <f t="shared" si="43"/>
        <v>1.4064057556451265E-2</v>
      </c>
      <c r="V86" s="17">
        <f t="shared" si="44"/>
        <v>4.3210679148788629E-2</v>
      </c>
      <c r="W86" s="17">
        <f t="shared" si="45"/>
        <v>2.786807090538725E-2</v>
      </c>
      <c r="X86" s="17">
        <f t="shared" si="46"/>
        <v>1.5342608243401378E-2</v>
      </c>
      <c r="Y86" s="17">
        <f t="shared" si="47"/>
        <v>1.5375113769340788E-2</v>
      </c>
      <c r="Z86" s="17">
        <f t="shared" si="48"/>
        <v>3.9320851211372597E-2</v>
      </c>
      <c r="AA86" s="17">
        <f t="shared" si="49"/>
        <v>6.3721666016556142E-2</v>
      </c>
      <c r="AB86" s="17">
        <f t="shared" si="50"/>
        <v>2.1291119490313353E-2</v>
      </c>
      <c r="AC86" s="17">
        <f t="shared" si="51"/>
        <v>2.4324968577991591E-2</v>
      </c>
      <c r="AD86" s="17">
        <f t="shared" si="52"/>
        <v>0.25497334546872968</v>
      </c>
      <c r="AE86" s="16"/>
    </row>
    <row r="87" spans="1:31" hidden="1">
      <c r="A87" s="22">
        <v>2008</v>
      </c>
      <c r="B87" s="117">
        <f>B64</f>
        <v>10699800</v>
      </c>
      <c r="C87" s="117">
        <f t="shared" ref="C87:O87" ca="1" si="57">C64</f>
        <v>7622700</v>
      </c>
      <c r="D87" s="117">
        <f t="shared" ca="1" si="57"/>
        <v>776587</v>
      </c>
      <c r="E87" s="117">
        <f t="shared" ca="1" si="57"/>
        <v>4029812.9999999995</v>
      </c>
      <c r="F87" s="117">
        <f t="shared" si="57"/>
        <v>105000</v>
      </c>
      <c r="G87" s="117">
        <f t="shared" si="57"/>
        <v>443700</v>
      </c>
      <c r="H87" s="117">
        <f t="shared" si="57"/>
        <v>297300</v>
      </c>
      <c r="I87" s="117">
        <f t="shared" si="57"/>
        <v>146400</v>
      </c>
      <c r="J87" s="117">
        <f t="shared" si="57"/>
        <v>171400</v>
      </c>
      <c r="K87" s="117">
        <f t="shared" si="57"/>
        <v>768800</v>
      </c>
      <c r="L87" s="117">
        <f t="shared" si="57"/>
        <v>526700</v>
      </c>
      <c r="M87" s="117">
        <f t="shared" si="57"/>
        <v>194100</v>
      </c>
      <c r="N87" s="117">
        <f t="shared" si="57"/>
        <v>606600</v>
      </c>
      <c r="O87" s="117">
        <f t="shared" si="57"/>
        <v>3077200</v>
      </c>
      <c r="P87" s="17"/>
      <c r="Q87" s="17">
        <f t="shared" si="39"/>
        <v>1</v>
      </c>
      <c r="R87" s="17">
        <f t="shared" ca="1" si="40"/>
        <v>0.71241518533056691</v>
      </c>
      <c r="S87" s="17">
        <f t="shared" ca="1" si="41"/>
        <v>7.2579580926746295E-2</v>
      </c>
      <c r="T87" s="17">
        <f t="shared" ca="1" si="42"/>
        <v>0.37662507710424492</v>
      </c>
      <c r="U87" s="17">
        <f t="shared" si="43"/>
        <v>9.8132675377109856E-3</v>
      </c>
      <c r="V87" s="17">
        <f t="shared" si="44"/>
        <v>4.1468064823641564E-2</v>
      </c>
      <c r="W87" s="17">
        <f t="shared" si="45"/>
        <v>2.778556608534739E-2</v>
      </c>
      <c r="X87" s="17">
        <f t="shared" si="46"/>
        <v>1.3682498738294174E-2</v>
      </c>
      <c r="Y87" s="17">
        <f t="shared" si="47"/>
        <v>1.6018991009177742E-2</v>
      </c>
      <c r="Z87" s="17">
        <f t="shared" si="48"/>
        <v>7.1851810314211478E-2</v>
      </c>
      <c r="AA87" s="17">
        <f t="shared" si="49"/>
        <v>4.9225219162975009E-2</v>
      </c>
      <c r="AB87" s="17">
        <f t="shared" si="50"/>
        <v>1.8140525991140022E-2</v>
      </c>
      <c r="AC87" s="17">
        <f t="shared" si="51"/>
        <v>5.6692648460718892E-2</v>
      </c>
      <c r="AD87" s="17">
        <f t="shared" si="52"/>
        <v>0.28759416063851662</v>
      </c>
      <c r="AE87" s="16"/>
    </row>
    <row r="88" spans="1:31" hidden="1">
      <c r="A88" s="22">
        <v>2009</v>
      </c>
      <c r="B88" s="117">
        <f>B68</f>
        <v>12311300</v>
      </c>
      <c r="C88" s="117">
        <f t="shared" ref="C88:O88" ca="1" si="58">C68</f>
        <v>8626300</v>
      </c>
      <c r="D88" s="117">
        <f t="shared" ca="1" si="58"/>
        <v>1016102</v>
      </c>
      <c r="E88" s="117">
        <f t="shared" ca="1" si="58"/>
        <v>4260798</v>
      </c>
      <c r="F88" s="117">
        <f t="shared" si="58"/>
        <v>202400</v>
      </c>
      <c r="G88" s="117">
        <f t="shared" si="58"/>
        <v>605000</v>
      </c>
      <c r="H88" s="117">
        <f t="shared" si="58"/>
        <v>430500</v>
      </c>
      <c r="I88" s="117">
        <f t="shared" si="58"/>
        <v>174500</v>
      </c>
      <c r="J88" s="117">
        <f t="shared" si="58"/>
        <v>222000</v>
      </c>
      <c r="K88" s="117">
        <f t="shared" si="58"/>
        <v>666300</v>
      </c>
      <c r="L88" s="117">
        <f t="shared" si="58"/>
        <v>547200</v>
      </c>
      <c r="M88" s="117">
        <f t="shared" si="58"/>
        <v>191300</v>
      </c>
      <c r="N88" s="117">
        <f t="shared" si="58"/>
        <v>915200</v>
      </c>
      <c r="O88" s="117">
        <f t="shared" si="58"/>
        <v>3685100</v>
      </c>
      <c r="P88" s="17"/>
      <c r="Q88" s="17">
        <f t="shared" si="39"/>
        <v>1</v>
      </c>
      <c r="R88" s="17">
        <f t="shared" ca="1" si="40"/>
        <v>0.70068148773890648</v>
      </c>
      <c r="S88" s="17">
        <f t="shared" ca="1" si="41"/>
        <v>8.2534094693492974E-2</v>
      </c>
      <c r="T88" s="17">
        <f t="shared" ca="1" si="42"/>
        <v>0.34608839034058142</v>
      </c>
      <c r="U88" s="17">
        <f t="shared" si="43"/>
        <v>1.6440180971952597E-2</v>
      </c>
      <c r="V88" s="17">
        <f t="shared" si="44"/>
        <v>4.9141845296597438E-2</v>
      </c>
      <c r="W88" s="17">
        <f t="shared" si="45"/>
        <v>3.4967875041628425E-2</v>
      </c>
      <c r="X88" s="17">
        <f t="shared" si="46"/>
        <v>1.4173970254969012E-2</v>
      </c>
      <c r="Y88" s="17">
        <f t="shared" si="47"/>
        <v>1.8032214307181209E-2</v>
      </c>
      <c r="Z88" s="17">
        <f t="shared" si="48"/>
        <v>5.4121010778715492E-2</v>
      </c>
      <c r="AA88" s="17">
        <f t="shared" si="49"/>
        <v>4.4446971481484493E-2</v>
      </c>
      <c r="AB88" s="17">
        <f t="shared" si="50"/>
        <v>1.5538570256593536E-2</v>
      </c>
      <c r="AC88" s="17">
        <f t="shared" si="51"/>
        <v>7.4338209612307388E-2</v>
      </c>
      <c r="AD88" s="17">
        <f t="shared" si="52"/>
        <v>0.29932663488015077</v>
      </c>
      <c r="AE88" s="16"/>
    </row>
    <row r="89" spans="1:31" hidden="1">
      <c r="A89" s="22">
        <v>2010</v>
      </c>
      <c r="B89" s="117">
        <f>B72</f>
        <v>14025200</v>
      </c>
      <c r="C89" s="117">
        <f t="shared" ref="C89:O89" ca="1" si="59">C72</f>
        <v>9589600</v>
      </c>
      <c r="D89" s="117">
        <f t="shared" ca="1" si="59"/>
        <v>1672092</v>
      </c>
      <c r="E89" s="117">
        <f t="shared" ca="1" si="59"/>
        <v>3984107.9999999995</v>
      </c>
      <c r="F89" s="117">
        <f t="shared" si="59"/>
        <v>319100</v>
      </c>
      <c r="G89" s="117">
        <f t="shared" si="59"/>
        <v>706400</v>
      </c>
      <c r="H89" s="117">
        <f t="shared" si="59"/>
        <v>520799.99999999994</v>
      </c>
      <c r="I89" s="117">
        <f t="shared" si="59"/>
        <v>185600</v>
      </c>
      <c r="J89" s="117">
        <f t="shared" si="59"/>
        <v>248400</v>
      </c>
      <c r="K89" s="117">
        <f t="shared" si="59"/>
        <v>638000</v>
      </c>
      <c r="L89" s="117">
        <f t="shared" si="59"/>
        <v>538700</v>
      </c>
      <c r="M89" s="117">
        <f t="shared" si="59"/>
        <v>187900</v>
      </c>
      <c r="N89" s="117">
        <f t="shared" si="59"/>
        <v>1294900</v>
      </c>
      <c r="O89" s="117">
        <f t="shared" si="59"/>
        <v>4435600</v>
      </c>
      <c r="P89" s="17"/>
      <c r="Q89" s="17">
        <f t="shared" si="39"/>
        <v>1</v>
      </c>
      <c r="R89" s="17">
        <f t="shared" ca="1" si="40"/>
        <v>0.68374069531985282</v>
      </c>
      <c r="S89" s="17">
        <f t="shared" ca="1" si="41"/>
        <v>0.11922054587456864</v>
      </c>
      <c r="T89" s="17">
        <f t="shared" ca="1" si="42"/>
        <v>0.2840678207797393</v>
      </c>
      <c r="U89" s="17">
        <f t="shared" si="43"/>
        <v>2.2751903716168042E-2</v>
      </c>
      <c r="V89" s="17">
        <f t="shared" si="44"/>
        <v>5.0366483187405525E-2</v>
      </c>
      <c r="W89" s="17">
        <f t="shared" si="45"/>
        <v>3.7133160311439407E-2</v>
      </c>
      <c r="X89" s="17">
        <f t="shared" si="46"/>
        <v>1.3233322875966118E-2</v>
      </c>
      <c r="Y89" s="17">
        <f t="shared" si="47"/>
        <v>1.7710977383566723E-2</v>
      </c>
      <c r="Z89" s="17">
        <f t="shared" si="48"/>
        <v>4.5489547386133533E-2</v>
      </c>
      <c r="AA89" s="17">
        <f t="shared" si="49"/>
        <v>3.8409434446567609E-2</v>
      </c>
      <c r="AB89" s="17">
        <f t="shared" si="50"/>
        <v>1.339731340729544E-2</v>
      </c>
      <c r="AC89" s="17">
        <f t="shared" si="51"/>
        <v>9.2326669138408007E-2</v>
      </c>
      <c r="AD89" s="17">
        <f t="shared" si="52"/>
        <v>0.31625930468014718</v>
      </c>
      <c r="AE89" s="16"/>
    </row>
    <row r="90" spans="1:31" hidden="1">
      <c r="A90" s="22">
        <v>2011</v>
      </c>
      <c r="B90" s="117">
        <f>B75</f>
        <v>14790300</v>
      </c>
      <c r="C90" s="117">
        <f t="shared" ref="C90:O90" ca="1" si="60">C75</f>
        <v>9878200</v>
      </c>
      <c r="D90" s="117">
        <f t="shared" ca="1" si="60"/>
        <v>1648403</v>
      </c>
      <c r="E90" s="117">
        <f t="shared" ca="1" si="60"/>
        <v>4679597</v>
      </c>
      <c r="F90" s="117">
        <f t="shared" si="60"/>
        <v>293700</v>
      </c>
      <c r="G90" s="117">
        <f t="shared" si="60"/>
        <v>758000</v>
      </c>
      <c r="H90" s="117">
        <f t="shared" si="60"/>
        <v>569000</v>
      </c>
      <c r="I90" s="117">
        <f t="shared" si="60"/>
        <v>189000</v>
      </c>
      <c r="J90" s="117">
        <f t="shared" si="60"/>
        <v>253400</v>
      </c>
      <c r="K90" s="117">
        <f t="shared" si="60"/>
        <v>719400</v>
      </c>
      <c r="L90" s="117">
        <f t="shared" si="60"/>
        <v>487900</v>
      </c>
      <c r="M90" s="117">
        <f t="shared" si="60"/>
        <v>185100</v>
      </c>
      <c r="N90" s="117">
        <f t="shared" si="60"/>
        <v>852700</v>
      </c>
      <c r="O90" s="117">
        <f t="shared" si="60"/>
        <v>4912200</v>
      </c>
      <c r="P90" s="17"/>
      <c r="Q90" s="17">
        <f t="shared" si="39"/>
        <v>1</v>
      </c>
      <c r="R90" s="17">
        <f t="shared" ca="1" si="40"/>
        <v>0.66788368052034108</v>
      </c>
      <c r="S90" s="17">
        <f t="shared" ca="1" si="41"/>
        <v>0.11145162707991048</v>
      </c>
      <c r="T90" s="17">
        <f t="shared" ca="1" si="42"/>
        <v>0.31639635436738944</v>
      </c>
      <c r="U90" s="17">
        <f t="shared" si="43"/>
        <v>1.9857609379120098E-2</v>
      </c>
      <c r="V90" s="17">
        <f t="shared" si="44"/>
        <v>5.1249805615842817E-2</v>
      </c>
      <c r="W90" s="17">
        <f t="shared" si="45"/>
        <v>3.8471160152261957E-2</v>
      </c>
      <c r="X90" s="17">
        <f t="shared" si="46"/>
        <v>1.2778645463580861E-2</v>
      </c>
      <c r="Y90" s="17">
        <f t="shared" si="47"/>
        <v>1.713285058450471E-2</v>
      </c>
      <c r="Z90" s="17">
        <f t="shared" si="48"/>
        <v>4.8639987018518897E-2</v>
      </c>
      <c r="AA90" s="17">
        <f t="shared" si="49"/>
        <v>3.2987836622651333E-2</v>
      </c>
      <c r="AB90" s="17">
        <f t="shared" si="50"/>
        <v>1.2514959128618081E-2</v>
      </c>
      <c r="AC90" s="17">
        <f t="shared" si="51"/>
        <v>5.7652650723785184E-2</v>
      </c>
      <c r="AD90" s="17">
        <f t="shared" si="52"/>
        <v>0.33212308066773494</v>
      </c>
      <c r="AE90" s="16"/>
    </row>
    <row r="91" spans="1:31" hidden="1">
      <c r="A91" s="13"/>
      <c r="B91" s="23"/>
      <c r="C91" s="26"/>
      <c r="D91" s="26"/>
      <c r="E91" s="26"/>
      <c r="F91" s="26"/>
      <c r="G91" s="26"/>
      <c r="H91" s="26"/>
      <c r="I91" s="26"/>
      <c r="J91" s="26"/>
      <c r="O91" s="17"/>
      <c r="P91" s="17"/>
      <c r="Q91" s="17"/>
      <c r="R91" s="17"/>
      <c r="S91" s="17"/>
      <c r="T91" s="17"/>
      <c r="U91" s="17"/>
      <c r="V91" s="17"/>
      <c r="W91" s="17"/>
      <c r="X91" s="17"/>
      <c r="Y91" s="17"/>
      <c r="Z91" s="17"/>
      <c r="AA91" s="17"/>
      <c r="AB91" s="17"/>
      <c r="AC91" s="17"/>
      <c r="AD91" s="17"/>
      <c r="AE91" s="16"/>
    </row>
    <row r="92" spans="1:31" hidden="1">
      <c r="A92" s="120" t="s">
        <v>745</v>
      </c>
      <c r="B92" s="23"/>
      <c r="C92" s="26"/>
      <c r="D92" s="26"/>
      <c r="E92" s="26"/>
      <c r="F92" s="26"/>
      <c r="G92" s="26"/>
      <c r="H92" s="26"/>
      <c r="I92" s="26"/>
      <c r="J92" s="26"/>
      <c r="O92" s="17"/>
      <c r="P92" s="17"/>
      <c r="Q92" s="17"/>
      <c r="R92" s="17"/>
      <c r="S92" s="17"/>
      <c r="T92" s="17"/>
      <c r="U92" s="17"/>
      <c r="V92" s="17"/>
      <c r="W92" s="17"/>
      <c r="X92" s="17"/>
      <c r="Y92" s="17"/>
      <c r="Z92" s="17"/>
      <c r="AA92" s="17"/>
      <c r="AB92" s="17"/>
      <c r="AC92" s="17"/>
      <c r="AD92" s="17"/>
      <c r="AE92" s="16"/>
    </row>
    <row r="93" spans="1:31" s="123" customFormat="1" hidden="1">
      <c r="A93" s="121">
        <v>2003</v>
      </c>
      <c r="B93" s="117">
        <f>B82/'Exchange rates'!$M6</f>
        <v>6186350.7779349368</v>
      </c>
      <c r="C93" s="117">
        <f ca="1">C82/'Exchange rates'!$M6</f>
        <v>4839904.5261669029</v>
      </c>
      <c r="D93" s="117">
        <f ca="1">D82/'Exchange rates'!$M6</f>
        <v>634558.87553041021</v>
      </c>
      <c r="E93" s="117">
        <f ca="1">E82/'Exchange rates'!$M6</f>
        <v>2565670.9688826026</v>
      </c>
      <c r="F93" s="117">
        <f>F82/'Exchange rates'!$M6</f>
        <v>135342.99858557284</v>
      </c>
      <c r="G93" s="117">
        <f>G82/'Exchange rates'!$M6</f>
        <v>283592.64497878362</v>
      </c>
      <c r="H93" s="117">
        <f>H82/'Exchange rates'!$M6</f>
        <v>152227.72277227722</v>
      </c>
      <c r="I93" s="117">
        <f>I82/'Exchange rates'!$M6</f>
        <v>131364.92220650637</v>
      </c>
      <c r="J93" s="117">
        <f>J82/'Exchange rates'!$M6</f>
        <v>120668.31683168317</v>
      </c>
      <c r="K93" s="117">
        <f>K82/'Exchange rates'!$M6</f>
        <v>248320.36775106081</v>
      </c>
      <c r="L93" s="117">
        <f>L82/'Exchange rates'!$M6</f>
        <v>321958.98161244695</v>
      </c>
      <c r="M93" s="117">
        <f>M82/'Exchange rates'!$M6</f>
        <v>180251.06082036774</v>
      </c>
      <c r="N93" s="117">
        <f>N82/'Exchange rates'!$M6</f>
        <v>349540.31117397454</v>
      </c>
      <c r="O93" s="117">
        <f>O82/'Exchange rates'!$M6</f>
        <v>1346446.251768034</v>
      </c>
      <c r="P93" s="122"/>
      <c r="Q93" s="17">
        <f t="shared" si="39"/>
        <v>1</v>
      </c>
      <c r="R93" s="17">
        <f t="shared" ca="1" si="40"/>
        <v>0.78235210060017146</v>
      </c>
      <c r="S93" s="17">
        <f t="shared" ca="1" si="41"/>
        <v>0.10257402114889969</v>
      </c>
      <c r="T93" s="17">
        <f t="shared" ca="1" si="42"/>
        <v>0.41473092312089166</v>
      </c>
      <c r="U93" s="17">
        <f t="shared" si="43"/>
        <v>2.1877679336953414E-2</v>
      </c>
      <c r="V93" s="17">
        <f t="shared" si="44"/>
        <v>4.5841669048299512E-2</v>
      </c>
      <c r="W93" s="17">
        <f t="shared" si="45"/>
        <v>2.4607030580165758E-2</v>
      </c>
      <c r="X93" s="17">
        <f t="shared" si="46"/>
        <v>2.1234638468133751E-2</v>
      </c>
      <c r="Y93" s="17">
        <f t="shared" si="47"/>
        <v>1.9505573020863105E-2</v>
      </c>
      <c r="Z93" s="17">
        <f t="shared" si="48"/>
        <v>4.0140040011431836E-2</v>
      </c>
      <c r="AA93" s="17">
        <f t="shared" si="49"/>
        <v>5.2043440983138033E-2</v>
      </c>
      <c r="AB93" s="17">
        <f t="shared" si="50"/>
        <v>2.9136896256073158E-2</v>
      </c>
      <c r="AC93" s="17">
        <f t="shared" si="51"/>
        <v>5.650185767362103E-2</v>
      </c>
      <c r="AD93" s="17">
        <f t="shared" si="52"/>
        <v>0.21764789939982851</v>
      </c>
    </row>
    <row r="94" spans="1:31" s="123" customFormat="1" hidden="1">
      <c r="A94" s="124">
        <v>2004</v>
      </c>
      <c r="B94" s="117">
        <f>B83/'Exchange rates'!$M7</f>
        <v>6106680.6013345122</v>
      </c>
      <c r="C94" s="117">
        <f ca="1">C83/'Exchange rates'!$M7</f>
        <v>4620065.9216978857</v>
      </c>
      <c r="D94" s="117">
        <f ca="1">D83/'Exchange rates'!$M7</f>
        <v>598287.64370126219</v>
      </c>
      <c r="E94" s="117">
        <f ca="1">E83/'Exchange rates'!$M7</f>
        <v>2541514.591205081</v>
      </c>
      <c r="F94" s="117">
        <f>F83/'Exchange rates'!$M7</f>
        <v>100490.39311841788</v>
      </c>
      <c r="G94" s="117">
        <f>G83/'Exchange rates'!$M7</f>
        <v>261033.84516440227</v>
      </c>
      <c r="H94" s="117">
        <f>H83/'Exchange rates'!$M7</f>
        <v>139641.45027735349</v>
      </c>
      <c r="I94" s="117">
        <f>I83/'Exchange rates'!$M7</f>
        <v>121392.39488704879</v>
      </c>
      <c r="J94" s="117">
        <f>J83/'Exchange rates'!$M7</f>
        <v>151539.51282257415</v>
      </c>
      <c r="K94" s="117">
        <f>K83/'Exchange rates'!$M7</f>
        <v>204276.87113111987</v>
      </c>
      <c r="L94" s="117">
        <f>L83/'Exchange rates'!$M7</f>
        <v>312806.4956990112</v>
      </c>
      <c r="M94" s="117">
        <f>M83/'Exchange rates'!$M7</f>
        <v>164402.28314173166</v>
      </c>
      <c r="N94" s="117">
        <f>N83/'Exchange rates'!$M7</f>
        <v>285714.28571428574</v>
      </c>
      <c r="O94" s="117">
        <f>O83/'Exchange rates'!$M7</f>
        <v>1486695.0719511216</v>
      </c>
      <c r="Q94" s="17">
        <f t="shared" si="39"/>
        <v>1</v>
      </c>
      <c r="R94" s="17">
        <f t="shared" ca="1" si="40"/>
        <v>0.75655928700254083</v>
      </c>
      <c r="S94" s="17">
        <f t="shared" ca="1" si="41"/>
        <v>9.797264385671596E-2</v>
      </c>
      <c r="T94" s="17">
        <f t="shared" ca="1" si="42"/>
        <v>0.41618593752056982</v>
      </c>
      <c r="U94" s="17">
        <f t="shared" si="43"/>
        <v>1.6455812851331606E-2</v>
      </c>
      <c r="V94" s="17">
        <f t="shared" si="44"/>
        <v>4.2745619462618976E-2</v>
      </c>
      <c r="W94" s="17">
        <f t="shared" si="45"/>
        <v>2.28669975382104E-2</v>
      </c>
      <c r="X94" s="17">
        <f t="shared" si="46"/>
        <v>1.9878621924408577E-2</v>
      </c>
      <c r="Y94" s="17">
        <f t="shared" si="47"/>
        <v>2.4815365779808057E-2</v>
      </c>
      <c r="Z94" s="17">
        <f t="shared" si="48"/>
        <v>3.3451376364186887E-2</v>
      </c>
      <c r="AA94" s="17">
        <f t="shared" si="49"/>
        <v>5.1223654243625023E-2</v>
      </c>
      <c r="AB94" s="17">
        <f t="shared" si="50"/>
        <v>2.6921709824778508E-2</v>
      </c>
      <c r="AC94" s="17">
        <f t="shared" si="51"/>
        <v>4.678716709890602E-2</v>
      </c>
      <c r="AD94" s="17">
        <f t="shared" si="52"/>
        <v>0.24345387764774032</v>
      </c>
    </row>
    <row r="95" spans="1:31" s="123" customFormat="1" ht="15" hidden="1" customHeight="1">
      <c r="A95" s="124">
        <v>2005</v>
      </c>
      <c r="B95" s="117">
        <f>B84/'Exchange rates'!$M8</f>
        <v>6567317.7397315325</v>
      </c>
      <c r="C95" s="117">
        <f ca="1">C84/'Exchange rates'!$M8</f>
        <v>4932400.9324009325</v>
      </c>
      <c r="D95" s="117">
        <f ca="1">D84/'Exchange rates'!$M8</f>
        <v>626105.61851941166</v>
      </c>
      <c r="E95" s="117">
        <f ca="1">E84/'Exchange rates'!$M8</f>
        <v>2749668.033116309</v>
      </c>
      <c r="F95" s="117">
        <f>F84/'Exchange rates'!$M8</f>
        <v>94124.266538059645</v>
      </c>
      <c r="G95" s="117">
        <f>G84/'Exchange rates'!$M8</f>
        <v>272244.99638292741</v>
      </c>
      <c r="H95" s="117">
        <f>H84/'Exchange rates'!$M8</f>
        <v>148621.49344907966</v>
      </c>
      <c r="I95" s="117">
        <f>I84/'Exchange rates'!$M8</f>
        <v>123623.50293384776</v>
      </c>
      <c r="J95" s="117">
        <f>J84/'Exchange rates'!$M8</f>
        <v>162607.50743509363</v>
      </c>
      <c r="K95" s="117">
        <f>K84/'Exchange rates'!$M8</f>
        <v>201993.40888996061</v>
      </c>
      <c r="L95" s="117">
        <f>L84/'Exchange rates'!$M8</f>
        <v>381802.105940037</v>
      </c>
      <c r="M95" s="117">
        <f>M84/'Exchange rates'!$M8</f>
        <v>164938.50976609599</v>
      </c>
      <c r="N95" s="117">
        <f>N84/'Exchange rates'!$M8</f>
        <v>278916.48581303755</v>
      </c>
      <c r="O95" s="117">
        <f>O84/'Exchange rates'!$M8</f>
        <v>1634836.4279398762</v>
      </c>
      <c r="P95" s="125"/>
      <c r="Q95" s="17">
        <f t="shared" si="39"/>
        <v>1</v>
      </c>
      <c r="R95" s="17">
        <f t="shared" ca="1" si="40"/>
        <v>0.75105258004504072</v>
      </c>
      <c r="S95" s="17">
        <f t="shared" ca="1" si="41"/>
        <v>9.5336580828356027E-2</v>
      </c>
      <c r="T95" s="17">
        <f t="shared" ca="1" si="42"/>
        <v>0.41868966023695292</v>
      </c>
      <c r="U95" s="17">
        <f t="shared" si="43"/>
        <v>1.4332223636541663E-2</v>
      </c>
      <c r="V95" s="17">
        <f t="shared" si="44"/>
        <v>4.1454518750611964E-2</v>
      </c>
      <c r="W95" s="17">
        <f t="shared" si="45"/>
        <v>2.2630470968373641E-2</v>
      </c>
      <c r="X95" s="17">
        <f t="shared" si="46"/>
        <v>1.8824047782238326E-2</v>
      </c>
      <c r="Y95" s="17">
        <f t="shared" si="47"/>
        <v>2.476010966415353E-2</v>
      </c>
      <c r="Z95" s="17">
        <f t="shared" si="48"/>
        <v>3.0757368060315284E-2</v>
      </c>
      <c r="AA95" s="17">
        <f t="shared" si="49"/>
        <v>5.8136688534221097E-2</v>
      </c>
      <c r="AB95" s="17">
        <f t="shared" si="50"/>
        <v>2.5115049446783513E-2</v>
      </c>
      <c r="AC95" s="17">
        <f t="shared" si="51"/>
        <v>4.2470380887104676E-2</v>
      </c>
      <c r="AD95" s="17">
        <f t="shared" si="52"/>
        <v>0.24893518065211007</v>
      </c>
    </row>
    <row r="96" spans="1:31" s="123" customFormat="1" hidden="1">
      <c r="A96" s="124">
        <v>2006</v>
      </c>
      <c r="B96" s="117">
        <f>B85/'Exchange rates'!$M9</f>
        <v>6913188.9136667727</v>
      </c>
      <c r="C96" s="117">
        <f ca="1">C85/'Exchange rates'!$M9</f>
        <v>5238212.8066263143</v>
      </c>
      <c r="D96" s="117">
        <f ca="1">D85/'Exchange rates'!$M9</f>
        <v>600997.13284485508</v>
      </c>
      <c r="E96" s="117">
        <f ca="1">E85/'Exchange rates'!$M9</f>
        <v>3029219.4966549859</v>
      </c>
      <c r="F96" s="117">
        <f>F85/'Exchange rates'!$M9</f>
        <v>91430.391844536469</v>
      </c>
      <c r="G96" s="117">
        <f>G85/'Exchange rates'!$M9</f>
        <v>289423.38324307103</v>
      </c>
      <c r="H96" s="117">
        <f>H85/'Exchange rates'!$M9</f>
        <v>165020.70723160243</v>
      </c>
      <c r="I96" s="117">
        <f>I85/'Exchange rates'!$M9</f>
        <v>124402.67601146862</v>
      </c>
      <c r="J96" s="117">
        <f>J85/'Exchange rates'!$M9</f>
        <v>157613.88977381331</v>
      </c>
      <c r="K96" s="117">
        <f>K85/'Exchange rates'!$M9</f>
        <v>199665.49856642241</v>
      </c>
      <c r="L96" s="117">
        <f>L85/'Exchange rates'!$M9</f>
        <v>439391.52596368268</v>
      </c>
      <c r="M96" s="117">
        <f>M85/'Exchange rates'!$M9</f>
        <v>161197.8337050016</v>
      </c>
      <c r="N96" s="117">
        <f>N85/'Exchange rates'!$M9</f>
        <v>269273.65402994584</v>
      </c>
      <c r="O96" s="117">
        <f>O85/'Exchange rates'!$M9</f>
        <v>1674976.1070404586</v>
      </c>
      <c r="P96" s="125"/>
      <c r="Q96" s="17">
        <f t="shared" si="39"/>
        <v>1</v>
      </c>
      <c r="R96" s="17">
        <f t="shared" ca="1" si="40"/>
        <v>0.75771295592267462</v>
      </c>
      <c r="S96" s="17">
        <f t="shared" ca="1" si="41"/>
        <v>8.6934863251998812E-2</v>
      </c>
      <c r="T96" s="17">
        <f t="shared" ca="1" si="42"/>
        <v>0.43817976544319259</v>
      </c>
      <c r="U96" s="17">
        <f t="shared" si="43"/>
        <v>1.3225501716550309E-2</v>
      </c>
      <c r="V96" s="17">
        <f t="shared" si="44"/>
        <v>4.1865394806571275E-2</v>
      </c>
      <c r="W96" s="17">
        <f t="shared" si="45"/>
        <v>2.3870417732310318E-2</v>
      </c>
      <c r="X96" s="17">
        <f t="shared" si="46"/>
        <v>1.7994977074260961E-2</v>
      </c>
      <c r="Y96" s="17">
        <f t="shared" si="47"/>
        <v>2.2799013847607196E-2</v>
      </c>
      <c r="Z96" s="17">
        <f t="shared" si="48"/>
        <v>2.8881822999470057E-2</v>
      </c>
      <c r="AA96" s="17">
        <f t="shared" si="49"/>
        <v>6.3558443353839769E-2</v>
      </c>
      <c r="AB96" s="17">
        <f t="shared" si="50"/>
        <v>2.3317435082140965E-2</v>
      </c>
      <c r="AC96" s="17">
        <f t="shared" si="51"/>
        <v>3.8950715421303655E-2</v>
      </c>
      <c r="AD96" s="17">
        <f t="shared" si="52"/>
        <v>0.2422870440773254</v>
      </c>
    </row>
    <row r="97" spans="1:30" s="123" customFormat="1" ht="15" hidden="1" customHeight="1">
      <c r="A97" s="124">
        <v>2007</v>
      </c>
      <c r="B97" s="117">
        <f>B86/'Exchange rates'!$M10</f>
        <v>6734184.6041590655</v>
      </c>
      <c r="C97" s="117">
        <f ca="1">C86/'Exchange rates'!$M10</f>
        <v>5017147.0266326154</v>
      </c>
      <c r="D97" s="117">
        <f ca="1">D86/'Exchange rates'!$M10</f>
        <v>347260.85370302806</v>
      </c>
      <c r="E97" s="117">
        <f ca="1">E86/'Exchange rates'!$M10</f>
        <v>3179554.1773075517</v>
      </c>
      <c r="F97" s="117">
        <f>F86/'Exchange rates'!$M10</f>
        <v>94709.959868661084</v>
      </c>
      <c r="G97" s="117">
        <f>G86/'Exchange rates'!$M10</f>
        <v>290988.69025902956</v>
      </c>
      <c r="H97" s="117">
        <f>H86/'Exchange rates'!$M10</f>
        <v>187668.734038672</v>
      </c>
      <c r="I97" s="117">
        <f>I86/'Exchange rates'!$M10</f>
        <v>103319.95622035753</v>
      </c>
      <c r="J97" s="117">
        <f>J86/'Exchange rates'!$M10</f>
        <v>103538.85443268879</v>
      </c>
      <c r="K97" s="117">
        <f>K86/'Exchange rates'!$M10</f>
        <v>264793.87085005472</v>
      </c>
      <c r="L97" s="117">
        <f>L86/'Exchange rates'!$M10</f>
        <v>429113.46224005835</v>
      </c>
      <c r="M97" s="117">
        <f>M86/'Exchange rates'!$M10</f>
        <v>143378.32907697919</v>
      </c>
      <c r="N97" s="117">
        <f>N86/'Exchange rates'!$M10</f>
        <v>163808.82889456401</v>
      </c>
      <c r="O97" s="117">
        <f>O86/'Exchange rates'!$M10</f>
        <v>1717037.5775264502</v>
      </c>
      <c r="P97" s="126"/>
      <c r="Q97" s="17">
        <f t="shared" si="39"/>
        <v>1</v>
      </c>
      <c r="R97" s="17">
        <f t="shared" ca="1" si="40"/>
        <v>0.74502665453127026</v>
      </c>
      <c r="S97" s="17">
        <f t="shared" ca="1" si="41"/>
        <v>5.1566874702032681E-2</v>
      </c>
      <c r="T97" s="17">
        <f t="shared" ca="1" si="42"/>
        <v>0.47215132405842325</v>
      </c>
      <c r="U97" s="17">
        <f t="shared" si="43"/>
        <v>1.4064057556451267E-2</v>
      </c>
      <c r="V97" s="17">
        <f t="shared" si="44"/>
        <v>4.3210679148788636E-2</v>
      </c>
      <c r="W97" s="17">
        <f t="shared" si="45"/>
        <v>2.786807090538725E-2</v>
      </c>
      <c r="X97" s="17">
        <f t="shared" si="46"/>
        <v>1.534260824340138E-2</v>
      </c>
      <c r="Y97" s="17">
        <f t="shared" si="47"/>
        <v>1.5375113769340788E-2</v>
      </c>
      <c r="Z97" s="17">
        <f t="shared" si="48"/>
        <v>3.9320851211372604E-2</v>
      </c>
      <c r="AA97" s="17">
        <f t="shared" si="49"/>
        <v>6.3721666016556155E-2</v>
      </c>
      <c r="AB97" s="17">
        <f t="shared" si="50"/>
        <v>2.1291119490313353E-2</v>
      </c>
      <c r="AC97" s="17">
        <f t="shared" si="51"/>
        <v>2.4324968577991591E-2</v>
      </c>
      <c r="AD97" s="17">
        <f t="shared" si="52"/>
        <v>0.25497334546872968</v>
      </c>
    </row>
    <row r="98" spans="1:30" s="123" customFormat="1" hidden="1">
      <c r="A98" s="124">
        <v>2008</v>
      </c>
      <c r="B98" s="117">
        <f>B87/'Exchange rates'!$M11</f>
        <v>7274816.4264345933</v>
      </c>
      <c r="C98" s="117">
        <f ca="1">C87/'Exchange rates'!$M11</f>
        <v>5182689.6926842527</v>
      </c>
      <c r="D98" s="117">
        <f ca="1">D87/'Exchange rates'!$M11</f>
        <v>528003.1275496328</v>
      </c>
      <c r="E98" s="117">
        <f ca="1">E87/'Exchange rates'!$M11</f>
        <v>2739878.2975251558</v>
      </c>
      <c r="F98" s="117">
        <f>F87/'Exchange rates'!$M11</f>
        <v>71389.71988033723</v>
      </c>
      <c r="G98" s="117">
        <f>G87/'Exchange rates'!$M11</f>
        <v>301672.55915148219</v>
      </c>
      <c r="H98" s="117">
        <f>H87/'Exchange rates'!$M11</f>
        <v>202134.89257546913</v>
      </c>
      <c r="I98" s="117">
        <f>I87/'Exchange rates'!$M11</f>
        <v>99537.666576013042</v>
      </c>
      <c r="J98" s="117">
        <f>J87/'Exchange rates'!$M11</f>
        <v>116535.21892847429</v>
      </c>
      <c r="K98" s="117">
        <f>K87/'Exchange rates'!$M11</f>
        <v>522708.7299428882</v>
      </c>
      <c r="L98" s="117">
        <f>L87/'Exchange rates'!$M11</f>
        <v>358104.43296165351</v>
      </c>
      <c r="M98" s="117">
        <f>M87/'Exchange rates'!$M11</f>
        <v>131968.99646450911</v>
      </c>
      <c r="N98" s="117">
        <f>N87/'Exchange rates'!$M11</f>
        <v>412428.61028011964</v>
      </c>
      <c r="O98" s="117">
        <f>O87/'Exchange rates'!$M11</f>
        <v>2092194.7239597496</v>
      </c>
      <c r="P98" s="126"/>
      <c r="Q98" s="17">
        <f t="shared" si="39"/>
        <v>1</v>
      </c>
      <c r="R98" s="17">
        <f t="shared" ca="1" si="40"/>
        <v>0.7124151853305668</v>
      </c>
      <c r="S98" s="17">
        <f t="shared" ca="1" si="41"/>
        <v>7.2579580926746295E-2</v>
      </c>
      <c r="T98" s="17">
        <f t="shared" ca="1" si="42"/>
        <v>0.37662507710424487</v>
      </c>
      <c r="U98" s="17">
        <f t="shared" si="43"/>
        <v>9.8132675377109856E-3</v>
      </c>
      <c r="V98" s="17">
        <f t="shared" si="44"/>
        <v>4.1468064823641564E-2</v>
      </c>
      <c r="W98" s="17">
        <f t="shared" si="45"/>
        <v>2.778556608534739E-2</v>
      </c>
      <c r="X98" s="17">
        <f t="shared" si="46"/>
        <v>1.3682498738294172E-2</v>
      </c>
      <c r="Y98" s="17">
        <f t="shared" si="47"/>
        <v>1.6018991009177742E-2</v>
      </c>
      <c r="Z98" s="17">
        <f t="shared" si="48"/>
        <v>7.1851810314211478E-2</v>
      </c>
      <c r="AA98" s="17">
        <f t="shared" si="49"/>
        <v>4.9225219162975009E-2</v>
      </c>
      <c r="AB98" s="17">
        <f t="shared" si="50"/>
        <v>1.8140525991140022E-2</v>
      </c>
      <c r="AC98" s="17">
        <f t="shared" si="51"/>
        <v>5.6692648460718892E-2</v>
      </c>
      <c r="AD98" s="17">
        <f t="shared" si="52"/>
        <v>0.28759416063851656</v>
      </c>
    </row>
    <row r="99" spans="1:30" s="123" customFormat="1" hidden="1">
      <c r="A99" s="124">
        <v>2009</v>
      </c>
      <c r="B99" s="117">
        <f>B88/'Exchange rates'!$M12</f>
        <v>8826570.1175795812</v>
      </c>
      <c r="C99" s="117">
        <f ca="1">C88/'Exchange rates'!$M12</f>
        <v>6184614.2816174356</v>
      </c>
      <c r="D99" s="117">
        <f ca="1">D88/'Exchange rates'!$M12</f>
        <v>728492.97390306857</v>
      </c>
      <c r="E99" s="117">
        <f ca="1">E88/'Exchange rates'!$M12</f>
        <v>3054773.4442213937</v>
      </c>
      <c r="F99" s="117">
        <f>F88/'Exchange rates'!$M12</f>
        <v>145110.41009463722</v>
      </c>
      <c r="G99" s="117">
        <f>G88/'Exchange rates'!$M12</f>
        <v>433753.9432176656</v>
      </c>
      <c r="H99" s="117">
        <f>H88/'Exchange rates'!$M12</f>
        <v>308646.40091769426</v>
      </c>
      <c r="I99" s="117">
        <f>I88/'Exchange rates'!$M12</f>
        <v>125107.54229997132</v>
      </c>
      <c r="J99" s="117">
        <f>J88/'Exchange rates'!$M12</f>
        <v>159162.60395755662</v>
      </c>
      <c r="K99" s="117">
        <f>K88/'Exchange rates'!$M12</f>
        <v>477702.89647261257</v>
      </c>
      <c r="L99" s="117">
        <f>L88/'Exchange rates'!$M12</f>
        <v>392314.31029538286</v>
      </c>
      <c r="M99" s="117">
        <f>M88/'Exchange rates'!$M12</f>
        <v>137152.2798967594</v>
      </c>
      <c r="N99" s="117">
        <f>N88/'Exchange rates'!$M12</f>
        <v>656151.41955835966</v>
      </c>
      <c r="O99" s="117">
        <f>O88/'Exchange rates'!$M12</f>
        <v>2642027.5308287926</v>
      </c>
      <c r="P99" s="126"/>
      <c r="Q99" s="17">
        <f t="shared" si="39"/>
        <v>1</v>
      </c>
      <c r="R99" s="17">
        <f t="shared" ca="1" si="40"/>
        <v>0.70068148773890648</v>
      </c>
      <c r="S99" s="17">
        <f t="shared" ca="1" si="41"/>
        <v>8.2534094693492974E-2</v>
      </c>
      <c r="T99" s="17">
        <f t="shared" ca="1" si="42"/>
        <v>0.34608839034058142</v>
      </c>
      <c r="U99" s="17">
        <f t="shared" si="43"/>
        <v>1.6440180971952597E-2</v>
      </c>
      <c r="V99" s="17">
        <f t="shared" si="44"/>
        <v>4.9141845296597431E-2</v>
      </c>
      <c r="W99" s="17">
        <f t="shared" si="45"/>
        <v>3.4967875041628418E-2</v>
      </c>
      <c r="X99" s="17">
        <f t="shared" si="46"/>
        <v>1.4173970254969012E-2</v>
      </c>
      <c r="Y99" s="17">
        <f t="shared" si="47"/>
        <v>1.8032214307181205E-2</v>
      </c>
      <c r="Z99" s="17">
        <f t="shared" si="48"/>
        <v>5.4121010778715492E-2</v>
      </c>
      <c r="AA99" s="17">
        <f t="shared" si="49"/>
        <v>4.4446971481484493E-2</v>
      </c>
      <c r="AB99" s="17">
        <f t="shared" si="50"/>
        <v>1.5538570256593536E-2</v>
      </c>
      <c r="AC99" s="17">
        <f t="shared" si="51"/>
        <v>7.4338209612307402E-2</v>
      </c>
      <c r="AD99" s="17">
        <f t="shared" si="52"/>
        <v>0.29932663488015077</v>
      </c>
    </row>
    <row r="100" spans="1:30" s="123" customFormat="1" ht="15" hidden="1" customHeight="1">
      <c r="A100" s="124">
        <v>2010</v>
      </c>
      <c r="B100" s="117">
        <f>B89/'Exchange rates'!$M13</f>
        <v>10579467.451157877</v>
      </c>
      <c r="C100" s="117">
        <f ca="1">C89/'Exchange rates'!$M13</f>
        <v>7233612.4311684389</v>
      </c>
      <c r="D100" s="117">
        <f ca="1">D89/'Exchange rates'!$M13</f>
        <v>1261289.8845892735</v>
      </c>
      <c r="E100" s="117">
        <f ca="1">E89/'Exchange rates'!$M13</f>
        <v>3005286.2638606015</v>
      </c>
      <c r="F100" s="117">
        <f>F89/'Exchange rates'!$M13</f>
        <v>240703.02481707776</v>
      </c>
      <c r="G100" s="117">
        <f>G89/'Exchange rates'!$M13</f>
        <v>532850.56951044733</v>
      </c>
      <c r="H100" s="117">
        <f>H89/'Exchange rates'!$M13</f>
        <v>392849.06087350071</v>
      </c>
      <c r="I100" s="117">
        <f>I89/'Exchange rates'!$M13</f>
        <v>140001.5086369465</v>
      </c>
      <c r="J100" s="117">
        <f>J89/'Exchange rates'!$M13</f>
        <v>187372.70875763745</v>
      </c>
      <c r="K100" s="117">
        <f>K89/'Exchange rates'!$M13</f>
        <v>481255.1859395036</v>
      </c>
      <c r="L100" s="117">
        <f>L89/'Exchange rates'!$M13</f>
        <v>406351.36154484423</v>
      </c>
      <c r="M100" s="117">
        <f>M89/'Exchange rates'!$M13</f>
        <v>141736.44112544315</v>
      </c>
      <c r="N100" s="117">
        <f>N89/'Exchange rates'!$M13</f>
        <v>976766.99102361011</v>
      </c>
      <c r="O100" s="117">
        <f>O89/'Exchange rates'!$M13</f>
        <v>3345855.0199894393</v>
      </c>
      <c r="P100" s="126"/>
      <c r="Q100" s="17">
        <f t="shared" si="39"/>
        <v>1</v>
      </c>
      <c r="R100" s="17">
        <f t="shared" ca="1" si="40"/>
        <v>0.68374069531985293</v>
      </c>
      <c r="S100" s="17">
        <f t="shared" ca="1" si="41"/>
        <v>0.11922054587456864</v>
      </c>
      <c r="T100" s="17">
        <f t="shared" ca="1" si="42"/>
        <v>0.2840678207797393</v>
      </c>
      <c r="U100" s="17">
        <f t="shared" si="43"/>
        <v>2.2751903716168042E-2</v>
      </c>
      <c r="V100" s="17">
        <f t="shared" si="44"/>
        <v>5.0366483187405539E-2</v>
      </c>
      <c r="W100" s="17">
        <f t="shared" si="45"/>
        <v>3.7133160311439407E-2</v>
      </c>
      <c r="X100" s="17">
        <f t="shared" si="46"/>
        <v>1.3233322875966118E-2</v>
      </c>
      <c r="Y100" s="17">
        <f t="shared" si="47"/>
        <v>1.7710977383566723E-2</v>
      </c>
      <c r="Z100" s="17">
        <f t="shared" si="48"/>
        <v>4.5489547386133533E-2</v>
      </c>
      <c r="AA100" s="17">
        <f t="shared" si="49"/>
        <v>3.8409434446567615E-2</v>
      </c>
      <c r="AB100" s="17">
        <f t="shared" si="50"/>
        <v>1.339731340729544E-2</v>
      </c>
      <c r="AC100" s="17">
        <f t="shared" si="51"/>
        <v>9.2326669138408021E-2</v>
      </c>
      <c r="AD100" s="17">
        <f t="shared" si="52"/>
        <v>0.31625930468014718</v>
      </c>
    </row>
    <row r="101" spans="1:30" s="123" customFormat="1" hidden="1">
      <c r="A101" s="124">
        <v>2011</v>
      </c>
      <c r="B101" s="117">
        <f>B90/'Exchange rates'!$M14</f>
        <v>10625215.517241379</v>
      </c>
      <c r="C101" s="117">
        <f ca="1">C90/'Exchange rates'!$M14</f>
        <v>7096408.0459770123</v>
      </c>
      <c r="D101" s="117">
        <f ca="1">D90/'Exchange rates'!$M14</f>
        <v>1184197.5574712644</v>
      </c>
      <c r="E101" s="117">
        <f ca="1">E90/'Exchange rates'!$M14</f>
        <v>3361779.4540229887</v>
      </c>
      <c r="F101" s="117">
        <f>F90/'Exchange rates'!$M14</f>
        <v>210991.37931034484</v>
      </c>
      <c r="G101" s="117">
        <f>G90/'Exchange rates'!$M14</f>
        <v>544540.22988505755</v>
      </c>
      <c r="H101" s="117">
        <f>H90/'Exchange rates'!$M14</f>
        <v>408764.36781609198</v>
      </c>
      <c r="I101" s="117">
        <f>I90/'Exchange rates'!$M14</f>
        <v>135775.86206896554</v>
      </c>
      <c r="J101" s="117">
        <f>J90/'Exchange rates'!$M14</f>
        <v>182040.22988505749</v>
      </c>
      <c r="K101" s="117">
        <f>K90/'Exchange rates'!$M14</f>
        <v>516810.34482758626</v>
      </c>
      <c r="L101" s="117">
        <f>L90/'Exchange rates'!$M14</f>
        <v>350502.8735632184</v>
      </c>
      <c r="M101" s="117">
        <f>M90/'Exchange rates'!$M14</f>
        <v>132974.13793103449</v>
      </c>
      <c r="N101" s="117">
        <f>N90/'Exchange rates'!$M14</f>
        <v>612571.83908045979</v>
      </c>
      <c r="O101" s="117">
        <f>O90/'Exchange rates'!$M14</f>
        <v>3528879.3103448278</v>
      </c>
      <c r="P101" s="126"/>
      <c r="Q101" s="17">
        <f t="shared" si="39"/>
        <v>1</v>
      </c>
      <c r="R101" s="17">
        <f t="shared" ca="1" si="40"/>
        <v>0.66788368052034108</v>
      </c>
      <c r="S101" s="17">
        <f t="shared" ca="1" si="41"/>
        <v>0.11145162707991048</v>
      </c>
      <c r="T101" s="17">
        <f t="shared" ca="1" si="42"/>
        <v>0.31639635436738944</v>
      </c>
      <c r="U101" s="17">
        <f t="shared" si="43"/>
        <v>1.9857609379120102E-2</v>
      </c>
      <c r="V101" s="17">
        <f t="shared" si="44"/>
        <v>5.1249805615842824E-2</v>
      </c>
      <c r="W101" s="17">
        <f t="shared" si="45"/>
        <v>3.8471160152261957E-2</v>
      </c>
      <c r="X101" s="17">
        <f t="shared" si="46"/>
        <v>1.2778645463580863E-2</v>
      </c>
      <c r="Y101" s="17">
        <f t="shared" si="47"/>
        <v>1.713285058450471E-2</v>
      </c>
      <c r="Z101" s="17">
        <f t="shared" si="48"/>
        <v>4.8639987018518897E-2</v>
      </c>
      <c r="AA101" s="17">
        <f t="shared" si="49"/>
        <v>3.2987836622651333E-2</v>
      </c>
      <c r="AB101" s="17">
        <f t="shared" si="50"/>
        <v>1.2514959128618082E-2</v>
      </c>
      <c r="AC101" s="17">
        <f t="shared" si="51"/>
        <v>5.7652650723785184E-2</v>
      </c>
      <c r="AD101" s="17">
        <f t="shared" si="52"/>
        <v>0.33212308066773494</v>
      </c>
    </row>
    <row r="102" spans="1:30">
      <c r="A102" s="35"/>
      <c r="B102" s="36"/>
      <c r="C102" s="112"/>
      <c r="D102" s="112"/>
      <c r="E102" s="112"/>
      <c r="F102" s="112"/>
      <c r="G102" s="112"/>
      <c r="H102" s="112"/>
      <c r="I102" s="33"/>
      <c r="J102" s="37"/>
      <c r="K102" s="37"/>
      <c r="L102" s="37"/>
      <c r="M102" s="37"/>
      <c r="N102" s="37"/>
      <c r="O102" s="37"/>
      <c r="P102" s="37"/>
    </row>
    <row r="103" spans="1:30">
      <c r="A103" s="35"/>
      <c r="B103" s="36"/>
      <c r="C103" s="112"/>
      <c r="D103" s="112"/>
      <c r="E103" s="112"/>
      <c r="F103" s="112"/>
      <c r="G103" s="112"/>
      <c r="H103" s="112"/>
      <c r="I103" s="33"/>
      <c r="J103" s="37"/>
      <c r="K103" s="37"/>
      <c r="L103" s="37"/>
      <c r="M103" s="37"/>
      <c r="N103" s="37"/>
      <c r="O103" s="37"/>
      <c r="P103" s="37"/>
    </row>
    <row r="104" spans="1:30" ht="15" customHeight="1">
      <c r="A104" s="35"/>
      <c r="B104" s="36"/>
      <c r="C104" s="112"/>
      <c r="D104" s="112"/>
      <c r="E104" s="112"/>
      <c r="F104" s="112"/>
      <c r="G104" s="112"/>
      <c r="H104" s="112"/>
      <c r="I104" s="33"/>
      <c r="J104" s="37"/>
      <c r="K104" s="37"/>
      <c r="L104" s="37"/>
      <c r="M104" s="37"/>
      <c r="N104" s="37"/>
      <c r="O104" s="37"/>
      <c r="P104" s="37"/>
    </row>
    <row r="105" spans="1:30">
      <c r="A105" s="35"/>
      <c r="B105" s="36"/>
      <c r="C105" s="112"/>
      <c r="D105" s="112"/>
      <c r="E105" s="112"/>
      <c r="F105" s="112"/>
      <c r="G105" s="112"/>
      <c r="H105" s="112"/>
      <c r="I105" s="33"/>
      <c r="J105" s="37"/>
      <c r="K105" s="37"/>
      <c r="L105" s="37"/>
      <c r="M105" s="37"/>
      <c r="N105" s="37"/>
      <c r="O105" s="37"/>
      <c r="P105" s="37"/>
    </row>
    <row r="106" spans="1:30">
      <c r="A106" s="35"/>
      <c r="B106" s="36"/>
      <c r="C106" s="112"/>
      <c r="D106" s="112"/>
      <c r="E106" s="112"/>
      <c r="F106" s="112"/>
      <c r="G106" s="112"/>
      <c r="H106" s="112"/>
      <c r="I106" s="33"/>
      <c r="J106" s="37"/>
      <c r="K106" s="37"/>
      <c r="L106" s="37"/>
      <c r="M106" s="37"/>
      <c r="N106" s="37"/>
      <c r="O106" s="37"/>
      <c r="P106" s="37"/>
    </row>
    <row r="107" spans="1:30">
      <c r="I107" s="33"/>
      <c r="J107" s="37"/>
      <c r="K107" s="37"/>
      <c r="L107" s="37"/>
      <c r="M107" s="37"/>
      <c r="N107" s="37"/>
      <c r="O107" s="37"/>
      <c r="P107" s="37"/>
    </row>
    <row r="108" spans="1:30">
      <c r="I108" s="33"/>
      <c r="J108" s="37" t="str">
        <f t="shared" ref="J108:P108" si="61">IFERROR(B106/$B106,"")</f>
        <v/>
      </c>
      <c r="K108" s="37" t="str">
        <f t="shared" si="61"/>
        <v/>
      </c>
      <c r="L108" s="37" t="str">
        <f t="shared" si="61"/>
        <v/>
      </c>
      <c r="M108" s="37" t="str">
        <f t="shared" si="61"/>
        <v/>
      </c>
      <c r="N108" s="37" t="str">
        <f t="shared" si="61"/>
        <v/>
      </c>
      <c r="O108" s="37" t="str">
        <f t="shared" si="61"/>
        <v/>
      </c>
      <c r="P108" s="37" t="str">
        <f t="shared" si="61"/>
        <v/>
      </c>
    </row>
  </sheetData>
  <mergeCells count="44">
    <mergeCell ref="B17:O17"/>
    <mergeCell ref="Q17:AD17"/>
    <mergeCell ref="B18:B24"/>
    <mergeCell ref="J2:J3"/>
    <mergeCell ref="M1:T1"/>
    <mergeCell ref="L1:L4"/>
    <mergeCell ref="M2:M4"/>
    <mergeCell ref="N2:N4"/>
    <mergeCell ref="T2:T4"/>
    <mergeCell ref="B1:B3"/>
    <mergeCell ref="D1:I1"/>
    <mergeCell ref="C2:C3"/>
    <mergeCell ref="D2:D3"/>
    <mergeCell ref="F2:F3"/>
    <mergeCell ref="Q18:Q24"/>
    <mergeCell ref="C19:C24"/>
    <mergeCell ref="O19:O24"/>
    <mergeCell ref="R19:R24"/>
    <mergeCell ref="AD19:AD24"/>
    <mergeCell ref="E20:E24"/>
    <mergeCell ref="F20:F24"/>
    <mergeCell ref="G20:G24"/>
    <mergeCell ref="J20:J24"/>
    <mergeCell ref="K20:K24"/>
    <mergeCell ref="L20:L24"/>
    <mergeCell ref="M20:M24"/>
    <mergeCell ref="AB20:AB24"/>
    <mergeCell ref="N20:N24"/>
    <mergeCell ref="O3:O4"/>
    <mergeCell ref="P3:P4"/>
    <mergeCell ref="S3:S4"/>
    <mergeCell ref="AC20:AC24"/>
    <mergeCell ref="H22:I22"/>
    <mergeCell ref="W22:X22"/>
    <mergeCell ref="H23:H24"/>
    <mergeCell ref="I23:I24"/>
    <mergeCell ref="W23:W24"/>
    <mergeCell ref="X23:X24"/>
    <mergeCell ref="T20:T24"/>
    <mergeCell ref="U20:U24"/>
    <mergeCell ref="V20:V24"/>
    <mergeCell ref="Y20:Y24"/>
    <mergeCell ref="Z20:Z24"/>
    <mergeCell ref="AA20:AA24"/>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54"/>
  <sheetViews>
    <sheetView workbookViewId="0">
      <selection activeCell="B32" sqref="B32:I54"/>
    </sheetView>
  </sheetViews>
  <sheetFormatPr defaultRowHeight="12.75"/>
  <cols>
    <col min="1" max="1" width="35.140625"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9" width="18.140625" style="33" customWidth="1"/>
    <col min="10" max="11" width="9.140625" style="33"/>
    <col min="12" max="12" width="20.140625" style="33" bestFit="1" customWidth="1"/>
    <col min="13" max="14" width="9.140625" style="33"/>
    <col min="15" max="15" width="16.85546875" style="33" bestFit="1" customWidth="1"/>
    <col min="16" max="16384" width="9.140625" style="33"/>
  </cols>
  <sheetData>
    <row r="1" spans="1:20">
      <c r="A1" s="34" t="s">
        <v>101</v>
      </c>
      <c r="B1" s="252" t="s">
        <v>1</v>
      </c>
      <c r="C1" s="90"/>
      <c r="D1" s="253" t="s">
        <v>8</v>
      </c>
      <c r="E1" s="253"/>
      <c r="F1" s="253"/>
      <c r="G1" s="253"/>
      <c r="H1" s="253"/>
      <c r="I1" s="253"/>
      <c r="K1" s="250" t="s">
        <v>1</v>
      </c>
      <c r="L1" s="249" t="s">
        <v>795</v>
      </c>
      <c r="M1" s="249"/>
      <c r="N1" s="249"/>
      <c r="O1" s="249"/>
      <c r="P1" s="249"/>
      <c r="Q1" s="249"/>
      <c r="R1" s="249"/>
      <c r="S1" s="249"/>
    </row>
    <row r="2" spans="1:20" ht="15" customHeight="1">
      <c r="B2" s="252"/>
      <c r="C2" s="252" t="s">
        <v>32</v>
      </c>
      <c r="D2" s="248" t="s">
        <v>2</v>
      </c>
      <c r="I2" s="248" t="s">
        <v>7</v>
      </c>
      <c r="K2" s="250"/>
      <c r="L2" s="251" t="s">
        <v>798</v>
      </c>
      <c r="M2" s="251" t="s">
        <v>799</v>
      </c>
      <c r="N2" s="110"/>
      <c r="O2" s="110"/>
      <c r="P2" s="110"/>
      <c r="Q2" s="110"/>
      <c r="R2" s="110"/>
      <c r="S2" s="251" t="s">
        <v>800</v>
      </c>
    </row>
    <row r="3" spans="1:20">
      <c r="B3" s="252"/>
      <c r="C3" s="252"/>
      <c r="D3" s="248"/>
      <c r="E3" s="58" t="s">
        <v>3</v>
      </c>
      <c r="F3" s="58" t="s">
        <v>4</v>
      </c>
      <c r="G3" s="58" t="s">
        <v>5</v>
      </c>
      <c r="H3" s="58" t="s">
        <v>6</v>
      </c>
      <c r="I3" s="248"/>
      <c r="K3" s="250"/>
      <c r="L3" s="251"/>
      <c r="M3" s="251"/>
      <c r="N3" s="235" t="s">
        <v>801</v>
      </c>
      <c r="O3" s="235" t="s">
        <v>802</v>
      </c>
      <c r="P3" s="91"/>
      <c r="Q3" s="91"/>
      <c r="R3" s="235" t="s">
        <v>803</v>
      </c>
      <c r="S3" s="251"/>
    </row>
    <row r="4" spans="1:20" ht="51">
      <c r="B4" s="90"/>
      <c r="C4" s="90"/>
      <c r="D4" s="91"/>
      <c r="E4" s="58"/>
      <c r="F4" s="58"/>
      <c r="G4" s="58"/>
      <c r="H4" s="58"/>
      <c r="I4" s="91"/>
      <c r="K4" s="250"/>
      <c r="L4" s="251"/>
      <c r="M4" s="251"/>
      <c r="N4" s="235"/>
      <c r="O4" s="235"/>
      <c r="P4" s="111" t="s">
        <v>804</v>
      </c>
      <c r="Q4" s="111" t="s">
        <v>805</v>
      </c>
      <c r="R4" s="235"/>
      <c r="S4" s="251"/>
    </row>
    <row r="5" spans="1:20">
      <c r="A5" s="35">
        <v>1990</v>
      </c>
      <c r="B5" s="36"/>
      <c r="C5" s="36"/>
      <c r="D5" s="36"/>
      <c r="E5" s="36"/>
      <c r="F5" s="36"/>
      <c r="G5" s="36"/>
      <c r="H5" s="36"/>
      <c r="I5" s="36"/>
      <c r="K5" s="37" t="str">
        <f t="shared" ref="K5:L27" si="0">IFERROR(B5/$B5,"")</f>
        <v/>
      </c>
      <c r="L5" s="37" t="str">
        <f t="shared" si="0"/>
        <v/>
      </c>
      <c r="M5" s="37" t="str">
        <f t="shared" ref="M5:N20" si="1">IFERROR(D5/$B5,"")</f>
        <v/>
      </c>
      <c r="N5" s="37" t="str">
        <f t="shared" si="1"/>
        <v/>
      </c>
      <c r="O5" s="38"/>
      <c r="P5" s="37" t="str">
        <f t="shared" ref="P5:P27" si="2">IFERROR(F5/$B5,"")</f>
        <v/>
      </c>
      <c r="Q5" s="37" t="str">
        <f t="shared" ref="Q5:Q27" si="3">IFERROR(G5/$B5,"")</f>
        <v/>
      </c>
      <c r="R5" s="37" t="str">
        <f t="shared" ref="R5:R27" si="4">IFERROR(H5/$B5,"")</f>
        <v/>
      </c>
      <c r="S5" s="37" t="str">
        <f t="shared" ref="S5:S27" si="5">IFERROR(I5/$B5,"")</f>
        <v/>
      </c>
      <c r="T5" s="38"/>
    </row>
    <row r="6" spans="1:20">
      <c r="A6" s="35">
        <v>1991</v>
      </c>
      <c r="B6" s="36"/>
      <c r="C6" s="36"/>
      <c r="D6" s="36"/>
      <c r="E6" s="36"/>
      <c r="F6" s="36"/>
      <c r="G6" s="36"/>
      <c r="H6" s="36"/>
      <c r="I6" s="36"/>
      <c r="K6" s="37" t="str">
        <f t="shared" si="0"/>
        <v/>
      </c>
      <c r="L6" s="37" t="str">
        <f t="shared" si="0"/>
        <v/>
      </c>
      <c r="M6" s="37" t="str">
        <f t="shared" si="1"/>
        <v/>
      </c>
      <c r="N6" s="37" t="str">
        <f t="shared" si="1"/>
        <v/>
      </c>
      <c r="O6" s="38"/>
      <c r="P6" s="37" t="str">
        <f t="shared" si="2"/>
        <v/>
      </c>
      <c r="Q6" s="37" t="str">
        <f t="shared" si="3"/>
        <v/>
      </c>
      <c r="R6" s="37" t="str">
        <f t="shared" si="4"/>
        <v/>
      </c>
      <c r="S6" s="37" t="str">
        <f t="shared" si="5"/>
        <v/>
      </c>
      <c r="T6" s="38"/>
    </row>
    <row r="7" spans="1:20">
      <c r="A7" s="35">
        <v>1992</v>
      </c>
      <c r="B7" s="36"/>
      <c r="C7" s="36"/>
      <c r="D7" s="36"/>
      <c r="E7" s="36"/>
      <c r="F7" s="36"/>
      <c r="G7" s="36"/>
      <c r="H7" s="36"/>
      <c r="I7" s="36"/>
      <c r="K7" s="37" t="str">
        <f t="shared" si="0"/>
        <v/>
      </c>
      <c r="L7" s="37" t="str">
        <f t="shared" si="0"/>
        <v/>
      </c>
      <c r="M7" s="37" t="str">
        <f t="shared" si="1"/>
        <v/>
      </c>
      <c r="N7" s="37" t="str">
        <f t="shared" si="1"/>
        <v/>
      </c>
      <c r="O7" s="38"/>
      <c r="P7" s="37" t="str">
        <f t="shared" si="2"/>
        <v/>
      </c>
      <c r="Q7" s="37" t="str">
        <f t="shared" si="3"/>
        <v/>
      </c>
      <c r="R7" s="37" t="str">
        <f t="shared" si="4"/>
        <v/>
      </c>
      <c r="S7" s="37" t="str">
        <f t="shared" si="5"/>
        <v/>
      </c>
      <c r="T7" s="38"/>
    </row>
    <row r="8" spans="1:20">
      <c r="A8" s="35">
        <v>1993</v>
      </c>
      <c r="B8" s="36"/>
      <c r="C8" s="36"/>
      <c r="D8" s="36"/>
      <c r="E8" s="36"/>
      <c r="F8" s="36"/>
      <c r="G8" s="36"/>
      <c r="H8" s="36"/>
      <c r="I8" s="36"/>
      <c r="K8" s="37" t="str">
        <f t="shared" si="0"/>
        <v/>
      </c>
      <c r="L8" s="37" t="str">
        <f t="shared" si="0"/>
        <v/>
      </c>
      <c r="M8" s="37" t="str">
        <f t="shared" si="1"/>
        <v/>
      </c>
      <c r="N8" s="37" t="str">
        <f t="shared" si="1"/>
        <v/>
      </c>
      <c r="O8" s="38"/>
      <c r="P8" s="37" t="str">
        <f t="shared" si="2"/>
        <v/>
      </c>
      <c r="Q8" s="37" t="str">
        <f t="shared" si="3"/>
        <v/>
      </c>
      <c r="R8" s="37" t="str">
        <f t="shared" si="4"/>
        <v/>
      </c>
      <c r="S8" s="37" t="str">
        <f t="shared" si="5"/>
        <v/>
      </c>
      <c r="T8" s="38"/>
    </row>
    <row r="9" spans="1:20">
      <c r="A9" s="35">
        <v>1994</v>
      </c>
      <c r="B9" s="36"/>
      <c r="C9" s="36"/>
      <c r="D9" s="36"/>
      <c r="E9" s="36"/>
      <c r="F9" s="36"/>
      <c r="G9" s="36"/>
      <c r="H9" s="36"/>
      <c r="I9" s="36"/>
      <c r="K9" s="37" t="str">
        <f t="shared" si="0"/>
        <v/>
      </c>
      <c r="L9" s="37" t="str">
        <f t="shared" si="0"/>
        <v/>
      </c>
      <c r="M9" s="37" t="str">
        <f t="shared" si="1"/>
        <v/>
      </c>
      <c r="N9" s="37" t="str">
        <f t="shared" si="1"/>
        <v/>
      </c>
      <c r="O9" s="38"/>
      <c r="P9" s="37" t="str">
        <f t="shared" si="2"/>
        <v/>
      </c>
      <c r="Q9" s="37" t="str">
        <f t="shared" si="3"/>
        <v/>
      </c>
      <c r="R9" s="37" t="str">
        <f t="shared" si="4"/>
        <v/>
      </c>
      <c r="S9" s="37" t="str">
        <f t="shared" si="5"/>
        <v/>
      </c>
      <c r="T9" s="38"/>
    </row>
    <row r="10" spans="1:20">
      <c r="A10" s="35">
        <v>1995</v>
      </c>
      <c r="B10" s="36"/>
      <c r="C10" s="36"/>
      <c r="D10" s="36"/>
      <c r="E10" s="36"/>
      <c r="F10" s="36"/>
      <c r="G10" s="36"/>
      <c r="H10" s="36"/>
      <c r="I10" s="36"/>
      <c r="K10" s="37" t="str">
        <f t="shared" si="0"/>
        <v/>
      </c>
      <c r="L10" s="37" t="str">
        <f t="shared" si="0"/>
        <v/>
      </c>
      <c r="M10" s="37" t="str">
        <f t="shared" si="1"/>
        <v/>
      </c>
      <c r="N10" s="37" t="str">
        <f t="shared" si="1"/>
        <v/>
      </c>
      <c r="O10" s="38"/>
      <c r="P10" s="37" t="str">
        <f t="shared" si="2"/>
        <v/>
      </c>
      <c r="Q10" s="37" t="str">
        <f t="shared" si="3"/>
        <v/>
      </c>
      <c r="R10" s="37" t="str">
        <f t="shared" si="4"/>
        <v/>
      </c>
      <c r="S10" s="37" t="str">
        <f t="shared" si="5"/>
        <v/>
      </c>
      <c r="T10" s="38"/>
    </row>
    <row r="11" spans="1:20">
      <c r="A11" s="35">
        <v>1996</v>
      </c>
      <c r="B11" s="36"/>
      <c r="C11" s="36"/>
      <c r="D11" s="36"/>
      <c r="E11" s="36"/>
      <c r="F11" s="36"/>
      <c r="G11" s="36"/>
      <c r="H11" s="36"/>
      <c r="I11" s="36"/>
      <c r="K11" s="37" t="str">
        <f t="shared" si="0"/>
        <v/>
      </c>
      <c r="L11" s="37" t="str">
        <f t="shared" si="0"/>
        <v/>
      </c>
      <c r="M11" s="37" t="str">
        <f t="shared" si="1"/>
        <v/>
      </c>
      <c r="N11" s="37" t="str">
        <f t="shared" si="1"/>
        <v/>
      </c>
      <c r="O11" s="38"/>
      <c r="P11" s="37" t="str">
        <f t="shared" si="2"/>
        <v/>
      </c>
      <c r="Q11" s="37" t="str">
        <f t="shared" si="3"/>
        <v/>
      </c>
      <c r="R11" s="37" t="str">
        <f t="shared" si="4"/>
        <v/>
      </c>
      <c r="S11" s="37" t="str">
        <f t="shared" si="5"/>
        <v/>
      </c>
      <c r="T11" s="38"/>
    </row>
    <row r="12" spans="1:20">
      <c r="A12" s="35">
        <v>1997</v>
      </c>
      <c r="B12" s="36"/>
      <c r="C12" s="36"/>
      <c r="D12" s="36"/>
      <c r="E12" s="36"/>
      <c r="F12" s="36"/>
      <c r="G12" s="36"/>
      <c r="H12" s="36"/>
      <c r="I12" s="36"/>
      <c r="K12" s="37" t="str">
        <f t="shared" si="0"/>
        <v/>
      </c>
      <c r="L12" s="37" t="str">
        <f t="shared" si="0"/>
        <v/>
      </c>
      <c r="M12" s="37" t="str">
        <f t="shared" si="1"/>
        <v/>
      </c>
      <c r="N12" s="37" t="str">
        <f t="shared" si="1"/>
        <v/>
      </c>
      <c r="O12" s="38"/>
      <c r="P12" s="37" t="str">
        <f t="shared" si="2"/>
        <v/>
      </c>
      <c r="Q12" s="37" t="str">
        <f t="shared" si="3"/>
        <v/>
      </c>
      <c r="R12" s="37" t="str">
        <f t="shared" si="4"/>
        <v/>
      </c>
      <c r="S12" s="37" t="str">
        <f t="shared" si="5"/>
        <v/>
      </c>
      <c r="T12" s="38"/>
    </row>
    <row r="13" spans="1:20">
      <c r="A13" s="35">
        <v>1998</v>
      </c>
      <c r="B13" s="36"/>
      <c r="C13" s="36"/>
      <c r="D13" s="36"/>
      <c r="E13" s="36"/>
      <c r="F13" s="36"/>
      <c r="G13" s="36"/>
      <c r="H13" s="36"/>
      <c r="I13" s="36"/>
      <c r="K13" s="37" t="str">
        <f t="shared" si="0"/>
        <v/>
      </c>
      <c r="L13" s="37" t="str">
        <f t="shared" si="0"/>
        <v/>
      </c>
      <c r="M13" s="37" t="str">
        <f t="shared" si="1"/>
        <v/>
      </c>
      <c r="N13" s="37" t="str">
        <f t="shared" si="1"/>
        <v/>
      </c>
      <c r="O13" s="38"/>
      <c r="P13" s="37" t="str">
        <f t="shared" si="2"/>
        <v/>
      </c>
      <c r="Q13" s="37" t="str">
        <f t="shared" si="3"/>
        <v/>
      </c>
      <c r="R13" s="37" t="str">
        <f t="shared" si="4"/>
        <v/>
      </c>
      <c r="S13" s="37" t="str">
        <f t="shared" si="5"/>
        <v/>
      </c>
      <c r="T13" s="38"/>
    </row>
    <row r="14" spans="1:20">
      <c r="A14" s="35">
        <v>1999</v>
      </c>
      <c r="B14" s="36"/>
      <c r="C14" s="36"/>
      <c r="D14" s="36"/>
      <c r="E14" s="36"/>
      <c r="F14" s="36"/>
      <c r="G14" s="36"/>
      <c r="H14" s="36"/>
      <c r="I14" s="36"/>
      <c r="K14" s="37" t="str">
        <f t="shared" si="0"/>
        <v/>
      </c>
      <c r="L14" s="37" t="str">
        <f t="shared" si="0"/>
        <v/>
      </c>
      <c r="M14" s="37" t="str">
        <f t="shared" si="1"/>
        <v/>
      </c>
      <c r="N14" s="37" t="str">
        <f t="shared" si="1"/>
        <v/>
      </c>
      <c r="O14" s="38"/>
      <c r="P14" s="37" t="str">
        <f t="shared" si="2"/>
        <v/>
      </c>
      <c r="Q14" s="37" t="str">
        <f t="shared" si="3"/>
        <v/>
      </c>
      <c r="R14" s="37" t="str">
        <f t="shared" si="4"/>
        <v/>
      </c>
      <c r="S14" s="37" t="str">
        <f t="shared" si="5"/>
        <v/>
      </c>
      <c r="T14" s="38"/>
    </row>
    <row r="15" spans="1:20">
      <c r="A15" s="35">
        <v>2000</v>
      </c>
      <c r="B15" s="36">
        <f t="shared" ref="B15:B27" si="6">IFERROR(SUM(C15,D15,I15),"")</f>
        <v>29204.545454545452</v>
      </c>
      <c r="C15" s="36">
        <f>C42/'Exchange rates'!$F3</f>
        <v>980.23381018304872</v>
      </c>
      <c r="D15" s="36">
        <f t="shared" ref="D15:D27" si="7">IFERROR(SUM(E15:H15),"")</f>
        <v>21027.303491770494</v>
      </c>
      <c r="E15" s="36">
        <f>E42/'Exchange rates'!$F3</f>
        <v>7784.5716043685579</v>
      </c>
      <c r="F15" s="36">
        <f>F42/'Exchange rates'!$F3</f>
        <v>4911.1675126903547</v>
      </c>
      <c r="G15" s="36">
        <f>G42/'Exchange rates'!$F3</f>
        <v>4223.4656206737418</v>
      </c>
      <c r="H15" s="36">
        <f>H42/'Exchange rates'!$F3</f>
        <v>4108.0987540378401</v>
      </c>
      <c r="I15" s="36">
        <f>I42/'Exchange rates'!$F3</f>
        <v>7197.0081525919086</v>
      </c>
      <c r="K15" s="37">
        <f t="shared" si="0"/>
        <v>1</v>
      </c>
      <c r="L15" s="37">
        <f t="shared" si="0"/>
        <v>3.3564426185256145E-2</v>
      </c>
      <c r="M15" s="37">
        <f t="shared" si="1"/>
        <v>0.72000105341470955</v>
      </c>
      <c r="N15" s="37">
        <f t="shared" si="1"/>
        <v>0.26655342458538256</v>
      </c>
      <c r="O15" s="38">
        <f t="shared" ref="O15:O27" si="8">SUM(P15:Q15)</f>
        <v>0.31278121234865391</v>
      </c>
      <c r="P15" s="37">
        <f t="shared" si="2"/>
        <v>0.16816449070690709</v>
      </c>
      <c r="Q15" s="37">
        <f t="shared" si="3"/>
        <v>0.14461672164174683</v>
      </c>
      <c r="R15" s="37">
        <f t="shared" si="4"/>
        <v>0.14066641648067313</v>
      </c>
      <c r="S15" s="37">
        <f t="shared" si="5"/>
        <v>0.24643452040003425</v>
      </c>
      <c r="T15" s="38"/>
    </row>
    <row r="16" spans="1:20">
      <c r="A16" s="35">
        <v>2001</v>
      </c>
      <c r="B16" s="36">
        <f t="shared" si="6"/>
        <v>31834.794808839004</v>
      </c>
      <c r="C16" s="36">
        <f>C43/'Exchange rates'!$F4</f>
        <v>838.69207685412539</v>
      </c>
      <c r="D16" s="36">
        <f t="shared" si="7"/>
        <v>21701.975914883667</v>
      </c>
      <c r="E16" s="36">
        <f>E43/'Exchange rates'!$F4</f>
        <v>5581.6672512568693</v>
      </c>
      <c r="F16" s="36">
        <f>F43/'Exchange rates'!$F4</f>
        <v>6437.5073073775293</v>
      </c>
      <c r="G16" s="36">
        <f>G43/'Exchange rates'!$F4</f>
        <v>5404.2636112085429</v>
      </c>
      <c r="H16" s="36">
        <f>H43/'Exchange rates'!$F4</f>
        <v>4278.5377450407268</v>
      </c>
      <c r="I16" s="36">
        <f>I43/'Exchange rates'!$F4</f>
        <v>9294.1268171012125</v>
      </c>
      <c r="K16" s="37">
        <f t="shared" si="0"/>
        <v>1</v>
      </c>
      <c r="L16" s="37">
        <f t="shared" si="0"/>
        <v>2.6345138452761777E-2</v>
      </c>
      <c r="M16" s="37">
        <f t="shared" si="1"/>
        <v>0.68170616601109879</v>
      </c>
      <c r="N16" s="37">
        <f t="shared" si="1"/>
        <v>0.17533228295560135</v>
      </c>
      <c r="O16" s="38">
        <f t="shared" si="8"/>
        <v>0.37197572623581598</v>
      </c>
      <c r="P16" s="37">
        <f t="shared" si="2"/>
        <v>0.20221607665553856</v>
      </c>
      <c r="Q16" s="37">
        <f t="shared" si="3"/>
        <v>0.16975964958027739</v>
      </c>
      <c r="R16" s="37">
        <f t="shared" si="4"/>
        <v>0.13439815681968148</v>
      </c>
      <c r="S16" s="37">
        <f t="shared" si="5"/>
        <v>0.2919486955361395</v>
      </c>
      <c r="T16" s="38"/>
    </row>
    <row r="17" spans="1:20">
      <c r="A17" s="35">
        <v>2002</v>
      </c>
      <c r="B17" s="36">
        <f t="shared" si="6"/>
        <v>40561.450444517614</v>
      </c>
      <c r="C17" s="36">
        <f>C44/'Exchange rates'!$F5</f>
        <v>1156.6513006256173</v>
      </c>
      <c r="D17" s="36">
        <f t="shared" si="7"/>
        <v>26514.446822522226</v>
      </c>
      <c r="E17" s="36">
        <f>E44/'Exchange rates'!$F5</f>
        <v>4758.80803424432</v>
      </c>
      <c r="F17" s="36">
        <f>F44/'Exchange rates'!$F5</f>
        <v>8984.1949292064528</v>
      </c>
      <c r="G17" s="36">
        <f>G44/'Exchange rates'!$F5</f>
        <v>7551.2018439249259</v>
      </c>
      <c r="H17" s="36">
        <f>H44/'Exchange rates'!$F5</f>
        <v>5220.2420151465258</v>
      </c>
      <c r="I17" s="36">
        <f>I44/'Exchange rates'!$F5</f>
        <v>12890.352321369772</v>
      </c>
      <c r="K17" s="37">
        <f t="shared" si="0"/>
        <v>1</v>
      </c>
      <c r="L17" s="37">
        <f t="shared" si="0"/>
        <v>2.851602415470212E-2</v>
      </c>
      <c r="M17" s="37">
        <f t="shared" si="1"/>
        <v>0.65368586507502435</v>
      </c>
      <c r="N17" s="37">
        <f t="shared" si="1"/>
        <v>0.11732341871634258</v>
      </c>
      <c r="O17" s="38">
        <f t="shared" si="8"/>
        <v>0.40766285702108918</v>
      </c>
      <c r="P17" s="37">
        <f t="shared" si="2"/>
        <v>0.22149589895695604</v>
      </c>
      <c r="Q17" s="37">
        <f t="shared" si="3"/>
        <v>0.18616695806413316</v>
      </c>
      <c r="R17" s="37">
        <f t="shared" si="4"/>
        <v>0.12869958933759251</v>
      </c>
      <c r="S17" s="37">
        <f t="shared" si="5"/>
        <v>0.31779811077027359</v>
      </c>
      <c r="T17" s="38"/>
    </row>
    <row r="18" spans="1:20">
      <c r="A18" s="35">
        <v>2003</v>
      </c>
      <c r="B18" s="36">
        <f t="shared" si="6"/>
        <v>45285.387587729667</v>
      </c>
      <c r="C18" s="36">
        <f>C45/'Exchange rates'!$F6</f>
        <v>1985.0169544988564</v>
      </c>
      <c r="D18" s="36">
        <f t="shared" si="7"/>
        <v>26614.107720211337</v>
      </c>
      <c r="E18" s="36">
        <f>E45/'Exchange rates'!$F6</f>
        <v>3058.9070262597588</v>
      </c>
      <c r="F18" s="36">
        <f>F45/'Exchange rates'!$F6</f>
        <v>9244.5390742055042</v>
      </c>
      <c r="G18" s="36">
        <f>G45/'Exchange rates'!$F6</f>
        <v>8637.7651604763032</v>
      </c>
      <c r="H18" s="36">
        <f>H45/'Exchange rates'!$F6</f>
        <v>5672.8964592697739</v>
      </c>
      <c r="I18" s="36">
        <f>I45/'Exchange rates'!$F6</f>
        <v>16686.262913019476</v>
      </c>
      <c r="K18" s="37">
        <f t="shared" si="0"/>
        <v>1</v>
      </c>
      <c r="L18" s="37">
        <f t="shared" si="0"/>
        <v>4.3833498182020814E-2</v>
      </c>
      <c r="M18" s="37">
        <f t="shared" si="1"/>
        <v>0.58769747015310037</v>
      </c>
      <c r="N18" s="37">
        <f t="shared" si="1"/>
        <v>6.7547330147806603E-2</v>
      </c>
      <c r="O18" s="38">
        <f t="shared" si="8"/>
        <v>0.39488022930220257</v>
      </c>
      <c r="P18" s="37">
        <f t="shared" si="2"/>
        <v>0.20413955950573259</v>
      </c>
      <c r="Q18" s="37">
        <f t="shared" si="3"/>
        <v>0.19074066979646995</v>
      </c>
      <c r="R18" s="37">
        <f t="shared" si="4"/>
        <v>0.12526991070309129</v>
      </c>
      <c r="S18" s="37">
        <f t="shared" si="5"/>
        <v>0.36846903166487888</v>
      </c>
      <c r="T18" s="38"/>
    </row>
    <row r="19" spans="1:20">
      <c r="A19" s="35">
        <v>2004</v>
      </c>
      <c r="B19" s="36">
        <f t="shared" si="6"/>
        <v>51161.130096161491</v>
      </c>
      <c r="C19" s="36">
        <f>C46/'Exchange rates'!$F7</f>
        <v>2300.7231979655089</v>
      </c>
      <c r="D19" s="36">
        <f t="shared" si="7"/>
        <v>28218.826988794404</v>
      </c>
      <c r="E19" s="36">
        <f>E46/'Exchange rates'!$F7</f>
        <v>2390.1295398553602</v>
      </c>
      <c r="F19" s="36">
        <f>F46/'Exchange rates'!$F7</f>
        <v>10017.086545338949</v>
      </c>
      <c r="G19" s="36">
        <f>G46/'Exchange rates'!$F7</f>
        <v>10110.585710879759</v>
      </c>
      <c r="H19" s="36">
        <f>H46/'Exchange rates'!$F7</f>
        <v>5701.0251927203371</v>
      </c>
      <c r="I19" s="36">
        <f>I46/'Exchange rates'!$F7</f>
        <v>20641.579909401575</v>
      </c>
      <c r="K19" s="37">
        <f t="shared" si="0"/>
        <v>1</v>
      </c>
      <c r="L19" s="37">
        <f t="shared" si="0"/>
        <v>4.4970140292857355E-2</v>
      </c>
      <c r="M19" s="37">
        <f t="shared" si="1"/>
        <v>0.55156770258504517</v>
      </c>
      <c r="N19" s="37">
        <f t="shared" si="1"/>
        <v>4.6717684604755956E-2</v>
      </c>
      <c r="O19" s="38">
        <f t="shared" si="8"/>
        <v>0.39341727241730423</v>
      </c>
      <c r="P19" s="37">
        <f t="shared" si="2"/>
        <v>0.19579486470511934</v>
      </c>
      <c r="Q19" s="37">
        <f t="shared" si="3"/>
        <v>0.19762240771218489</v>
      </c>
      <c r="R19" s="37">
        <f t="shared" si="4"/>
        <v>0.11143274556298499</v>
      </c>
      <c r="S19" s="37">
        <f t="shared" si="5"/>
        <v>0.40346215712209743</v>
      </c>
      <c r="T19" s="38"/>
    </row>
    <row r="20" spans="1:20">
      <c r="A20" s="35">
        <v>2005</v>
      </c>
      <c r="B20" s="36">
        <f t="shared" si="6"/>
        <v>57162.588187865345</v>
      </c>
      <c r="C20" s="36">
        <f>C47/'Exchange rates'!$F8</f>
        <v>2405.4424511187258</v>
      </c>
      <c r="D20" s="36">
        <f t="shared" si="7"/>
        <v>29753.638379358999</v>
      </c>
      <c r="E20" s="36">
        <f>E47/'Exchange rates'!$F8</f>
        <v>1096.5531142914735</v>
      </c>
      <c r="F20" s="36">
        <f>F47/'Exchange rates'!$F8</f>
        <v>10459.98790566418</v>
      </c>
      <c r="G20" s="36">
        <f>G47/'Exchange rates'!$F8</f>
        <v>13111.469461802055</v>
      </c>
      <c r="H20" s="36">
        <f>H47/'Exchange rates'!$F8</f>
        <v>5085.62789760129</v>
      </c>
      <c r="I20" s="36">
        <f>I47/'Exchange rates'!$F8</f>
        <v>25003.507357387622</v>
      </c>
      <c r="K20" s="37">
        <f t="shared" si="0"/>
        <v>1</v>
      </c>
      <c r="L20" s="37">
        <f t="shared" si="0"/>
        <v>4.2080712706940741E-2</v>
      </c>
      <c r="M20" s="37">
        <f t="shared" si="1"/>
        <v>0.52050894339446996</v>
      </c>
      <c r="N20" s="37">
        <f t="shared" si="1"/>
        <v>1.9183055719724274E-2</v>
      </c>
      <c r="O20" s="38">
        <f t="shared" si="8"/>
        <v>0.41235811943991119</v>
      </c>
      <c r="P20" s="37">
        <f t="shared" si="2"/>
        <v>0.18298660430292868</v>
      </c>
      <c r="Q20" s="37">
        <f t="shared" si="3"/>
        <v>0.22937151513698253</v>
      </c>
      <c r="R20" s="37">
        <f t="shared" si="4"/>
        <v>8.896776823483446E-2</v>
      </c>
      <c r="S20" s="37">
        <f t="shared" si="5"/>
        <v>0.43741034389858935</v>
      </c>
      <c r="T20" s="38"/>
    </row>
    <row r="21" spans="1:20">
      <c r="A21" s="35">
        <v>2006</v>
      </c>
      <c r="B21" s="36">
        <f t="shared" si="6"/>
        <v>60006.887156588207</v>
      </c>
      <c r="C21" s="36">
        <f>C48/'Exchange rates'!$F9</f>
        <v>959.13115870733373</v>
      </c>
      <c r="D21" s="36">
        <f t="shared" si="7"/>
        <v>31614.470597139181</v>
      </c>
      <c r="E21" s="36">
        <f>E48/'Exchange rates'!$F9</f>
        <v>959.58525694391892</v>
      </c>
      <c r="F21" s="36">
        <f>F48/'Exchange rates'!$F9</f>
        <v>12679.179595852569</v>
      </c>
      <c r="G21" s="36">
        <f>G48/'Exchange rates'!$F9</f>
        <v>12792.817679558011</v>
      </c>
      <c r="H21" s="36">
        <f>H48/'Exchange rates'!$F9</f>
        <v>5182.8880647846818</v>
      </c>
      <c r="I21" s="36">
        <f>I48/'Exchange rates'!$F9</f>
        <v>27433.285400741694</v>
      </c>
      <c r="K21" s="37">
        <f t="shared" si="0"/>
        <v>1</v>
      </c>
      <c r="L21" s="37">
        <f t="shared" si="0"/>
        <v>1.5983684609476197E-2</v>
      </c>
      <c r="M21" s="37">
        <f t="shared" ref="M21:N27" si="9">IFERROR(D21/$B21,"")</f>
        <v>0.52684736861355763</v>
      </c>
      <c r="N21" s="37">
        <f t="shared" si="9"/>
        <v>1.5991252044784084E-2</v>
      </c>
      <c r="O21" s="38">
        <f t="shared" si="8"/>
        <v>0.42448456306259152</v>
      </c>
      <c r="P21" s="37">
        <f t="shared" si="2"/>
        <v>0.21129540618839635</v>
      </c>
      <c r="Q21" s="37">
        <f t="shared" si="3"/>
        <v>0.21318915687419518</v>
      </c>
      <c r="R21" s="37">
        <f t="shared" si="4"/>
        <v>8.6371553506181961E-2</v>
      </c>
      <c r="S21" s="37">
        <f t="shared" si="5"/>
        <v>0.45716894677696623</v>
      </c>
      <c r="T21" s="38"/>
    </row>
    <row r="22" spans="1:20">
      <c r="A22" s="35">
        <v>2007</v>
      </c>
      <c r="B22" s="36">
        <f t="shared" si="6"/>
        <v>67351.939526556584</v>
      </c>
      <c r="C22" s="36">
        <f>C49/'Exchange rates'!$F10</f>
        <v>689.99403222597971</v>
      </c>
      <c r="D22" s="36">
        <f t="shared" si="7"/>
        <v>33985.6773423513</v>
      </c>
      <c r="E22" s="36">
        <f>E49/'Exchange rates'!$F10</f>
        <v>614.32265764869703</v>
      </c>
      <c r="F22" s="36">
        <f>F49/'Exchange rates'!$F10</f>
        <v>14397.851601352695</v>
      </c>
      <c r="G22" s="36">
        <f>G49/'Exchange rates'!$F10</f>
        <v>14372.707380147205</v>
      </c>
      <c r="H22" s="36">
        <f>H49/'Exchange rates'!$F10</f>
        <v>4600.7957032027052</v>
      </c>
      <c r="I22" s="36">
        <f>I49/'Exchange rates'!$F10</f>
        <v>32676.268151979311</v>
      </c>
      <c r="K22" s="37">
        <f t="shared" si="0"/>
        <v>1</v>
      </c>
      <c r="L22" s="37">
        <f t="shared" si="0"/>
        <v>1.024460523447759E-2</v>
      </c>
      <c r="M22" s="37">
        <f t="shared" si="9"/>
        <v>0.50459834685162841</v>
      </c>
      <c r="N22" s="37">
        <f t="shared" si="9"/>
        <v>9.1210834011167894E-3</v>
      </c>
      <c r="O22" s="38">
        <f t="shared" si="8"/>
        <v>0.4271674904054662</v>
      </c>
      <c r="P22" s="37">
        <f t="shared" si="2"/>
        <v>0.21377040813614109</v>
      </c>
      <c r="Q22" s="37">
        <f t="shared" si="3"/>
        <v>0.21339708226932511</v>
      </c>
      <c r="R22" s="37">
        <f t="shared" si="4"/>
        <v>6.830977304504543E-2</v>
      </c>
      <c r="S22" s="37">
        <f t="shared" si="5"/>
        <v>0.48515704791389413</v>
      </c>
      <c r="T22" s="38"/>
    </row>
    <row r="23" spans="1:20">
      <c r="A23" s="35">
        <v>2008</v>
      </c>
      <c r="B23" s="36">
        <f t="shared" si="6"/>
        <v>78218.400858812776</v>
      </c>
      <c r="C23" s="36">
        <f>C50/'Exchange rates'!$F11</f>
        <v>1204.1668323327106</v>
      </c>
      <c r="D23" s="36">
        <f t="shared" si="7"/>
        <v>37254.105204564432</v>
      </c>
      <c r="E23" s="36">
        <f>E50/'Exchange rates'!$F11</f>
        <v>1562.2042861118844</v>
      </c>
      <c r="F23" s="36">
        <f>F50/'Exchange rates'!$F11</f>
        <v>17102.063536241105</v>
      </c>
      <c r="G23" s="36">
        <f>G50/'Exchange rates'!$F11</f>
        <v>13279.233430082304</v>
      </c>
      <c r="H23" s="36">
        <f>H50/'Exchange rates'!$F11</f>
        <v>5310.6039521291405</v>
      </c>
      <c r="I23" s="36">
        <f>I50/'Exchange rates'!$F11</f>
        <v>39760.128821915634</v>
      </c>
      <c r="K23" s="37">
        <f t="shared" si="0"/>
        <v>1</v>
      </c>
      <c r="L23" s="37">
        <f t="shared" si="0"/>
        <v>1.5394930337508153E-2</v>
      </c>
      <c r="M23" s="37">
        <f t="shared" si="9"/>
        <v>0.47628313536874173</v>
      </c>
      <c r="N23" s="37">
        <f t="shared" si="9"/>
        <v>1.9972337313974537E-2</v>
      </c>
      <c r="O23" s="38">
        <f t="shared" si="8"/>
        <v>0.38841623751887766</v>
      </c>
      <c r="P23" s="37">
        <f t="shared" si="2"/>
        <v>0.2186450163703933</v>
      </c>
      <c r="Q23" s="37">
        <f t="shared" si="3"/>
        <v>0.16977122114848436</v>
      </c>
      <c r="R23" s="37">
        <f t="shared" si="4"/>
        <v>6.7894560535889562E-2</v>
      </c>
      <c r="S23" s="37">
        <f t="shared" si="5"/>
        <v>0.50832193429375006</v>
      </c>
      <c r="T23" s="38"/>
    </row>
    <row r="24" spans="1:20">
      <c r="A24" s="35">
        <v>2009</v>
      </c>
      <c r="B24" s="36">
        <f t="shared" si="6"/>
        <v>73903.68494274604</v>
      </c>
      <c r="C24" s="36">
        <f>C51/'Exchange rates'!$F12</f>
        <v>932.75782113937146</v>
      </c>
      <c r="D24" s="36">
        <f t="shared" si="7"/>
        <v>32421.003816930046</v>
      </c>
      <c r="E24" s="36">
        <f>E51/'Exchange rates'!$F12</f>
        <v>1088.1104412656512</v>
      </c>
      <c r="F24" s="36">
        <f>F51/'Exchange rates'!$F12</f>
        <v>15434.844647379874</v>
      </c>
      <c r="G24" s="36">
        <f>G51/'Exchange rates'!$F12</f>
        <v>12305.390075981879</v>
      </c>
      <c r="H24" s="36">
        <f>H51/'Exchange rates'!$F12</f>
        <v>3592.6586523026435</v>
      </c>
      <c r="I24" s="36">
        <f>I51/'Exchange rates'!$F12</f>
        <v>40549.923304676631</v>
      </c>
      <c r="K24" s="37">
        <f t="shared" si="0"/>
        <v>1</v>
      </c>
      <c r="L24" s="37">
        <f t="shared" si="0"/>
        <v>1.2621262686183899E-2</v>
      </c>
      <c r="M24" s="37">
        <f t="shared" si="9"/>
        <v>0.43869265574574445</v>
      </c>
      <c r="N24" s="37">
        <f t="shared" si="9"/>
        <v>1.4723358410458446E-2</v>
      </c>
      <c r="O24" s="38">
        <f t="shared" si="8"/>
        <v>0.37535658397619015</v>
      </c>
      <c r="P24" s="37">
        <f t="shared" si="2"/>
        <v>0.20885081250464588</v>
      </c>
      <c r="Q24" s="37">
        <f t="shared" si="3"/>
        <v>0.16650577147154427</v>
      </c>
      <c r="R24" s="37">
        <f t="shared" si="4"/>
        <v>4.861271335909588E-2</v>
      </c>
      <c r="S24" s="37">
        <f t="shared" si="5"/>
        <v>0.54868608156807175</v>
      </c>
      <c r="T24" s="38"/>
    </row>
    <row r="25" spans="1:20">
      <c r="A25" s="35">
        <v>2010</v>
      </c>
      <c r="B25" s="36">
        <f t="shared" si="6"/>
        <v>79592.16640046463</v>
      </c>
      <c r="C25" s="36">
        <f>C52/'Exchange rates'!$F13</f>
        <v>520.40075504573826</v>
      </c>
      <c r="D25" s="36">
        <f t="shared" si="7"/>
        <v>34126.143458690283</v>
      </c>
      <c r="E25" s="36">
        <f>E52/'Exchange rates'!$F13</f>
        <v>982.39436619718299</v>
      </c>
      <c r="F25" s="36">
        <f>F52/'Exchange rates'!$F13</f>
        <v>16540.075504573833</v>
      </c>
      <c r="G25" s="36">
        <f>G52/'Exchange rates'!$F13</f>
        <v>13093.654711775809</v>
      </c>
      <c r="H25" s="36">
        <f>H52/'Exchange rates'!$F13</f>
        <v>3510.0188761434583</v>
      </c>
      <c r="I25" s="36">
        <f>I52/'Exchange rates'!$F13</f>
        <v>44945.622186728615</v>
      </c>
      <c r="K25" s="37">
        <f t="shared" si="0"/>
        <v>1</v>
      </c>
      <c r="L25" s="37">
        <f t="shared" si="0"/>
        <v>6.5383413793182084E-3</v>
      </c>
      <c r="M25" s="37">
        <f t="shared" si="9"/>
        <v>0.42876259061709704</v>
      </c>
      <c r="N25" s="37">
        <f t="shared" si="9"/>
        <v>1.2342852451763999E-2</v>
      </c>
      <c r="O25" s="38">
        <f t="shared" si="8"/>
        <v>0.37231968366395229</v>
      </c>
      <c r="P25" s="37">
        <f t="shared" si="2"/>
        <v>0.20781034431646378</v>
      </c>
      <c r="Q25" s="37">
        <f t="shared" si="3"/>
        <v>0.16450933934748851</v>
      </c>
      <c r="R25" s="37">
        <f t="shared" si="4"/>
        <v>4.4100054501380784E-2</v>
      </c>
      <c r="S25" s="37">
        <f t="shared" si="5"/>
        <v>0.56469906800358483</v>
      </c>
      <c r="T25" s="38"/>
    </row>
    <row r="26" spans="1:20">
      <c r="A26" s="35">
        <v>2011</v>
      </c>
      <c r="B26" s="36">
        <f t="shared" si="6"/>
        <v>81779.324909618066</v>
      </c>
      <c r="C26" s="36">
        <f>C53/'Exchange rates'!$F14</f>
        <v>531.87529083294555</v>
      </c>
      <c r="D26" s="36">
        <f t="shared" si="7"/>
        <v>28274.259942012388</v>
      </c>
      <c r="E26" s="36">
        <f>E53/'Exchange rates'!$F14</f>
        <v>634.49905143716217</v>
      </c>
      <c r="F26" s="36">
        <f>F53/'Exchange rates'!$F14</f>
        <v>16042.309482048895</v>
      </c>
      <c r="G26" s="36">
        <f>G53/'Exchange rates'!$F14</f>
        <v>8173.21115366718</v>
      </c>
      <c r="H26" s="36">
        <f>H53/'Exchange rates'!$F14</f>
        <v>3424.2402548591472</v>
      </c>
      <c r="I26" s="36">
        <f>I53/'Exchange rates'!$F14</f>
        <v>52973.189676772738</v>
      </c>
      <c r="K26" s="37">
        <f t="shared" si="0"/>
        <v>1</v>
      </c>
      <c r="L26" s="37">
        <f t="shared" si="0"/>
        <v>6.5037867629840476E-3</v>
      </c>
      <c r="M26" s="37">
        <f t="shared" si="9"/>
        <v>0.34573848553116454</v>
      </c>
      <c r="N26" s="37">
        <f t="shared" si="9"/>
        <v>7.7586731382095174E-3</v>
      </c>
      <c r="O26" s="38">
        <f t="shared" si="8"/>
        <v>0.29610810143613803</v>
      </c>
      <c r="P26" s="37">
        <f t="shared" si="2"/>
        <v>0.19616583408800137</v>
      </c>
      <c r="Q26" s="37">
        <f t="shared" si="3"/>
        <v>9.9942267348136646E-2</v>
      </c>
      <c r="R26" s="37">
        <f t="shared" si="4"/>
        <v>4.1871710956816938E-2</v>
      </c>
      <c r="S26" s="37">
        <f t="shared" si="5"/>
        <v>0.64775772770585149</v>
      </c>
      <c r="T26" s="38"/>
    </row>
    <row r="27" spans="1:20">
      <c r="A27" s="35">
        <v>2012</v>
      </c>
      <c r="B27" s="36">
        <f t="shared" si="6"/>
        <v>77993.915298184962</v>
      </c>
      <c r="C27" s="36">
        <f>C54/'Exchange rates'!$F15</f>
        <v>575.03889369057913</v>
      </c>
      <c r="D27" s="36">
        <f t="shared" si="7"/>
        <v>29505.756266205703</v>
      </c>
      <c r="E27" s="36">
        <f>E54/'Exchange rates'!$F15</f>
        <v>498.04667242869488</v>
      </c>
      <c r="F27" s="36">
        <f>F54/'Exchange rates'!$F15</f>
        <v>16151.633535004321</v>
      </c>
      <c r="G27" s="36">
        <f>G54/'Exchange rates'!$F15</f>
        <v>7756.5773552290402</v>
      </c>
      <c r="H27" s="36">
        <f>H54/'Exchange rates'!$F15</f>
        <v>5099.498703543647</v>
      </c>
      <c r="I27" s="36">
        <f>I54/'Exchange rates'!$F15</f>
        <v>47913.120138288679</v>
      </c>
      <c r="K27" s="37">
        <f t="shared" si="0"/>
        <v>1</v>
      </c>
      <c r="L27" s="37">
        <f t="shared" si="0"/>
        <v>7.3728686589473111E-3</v>
      </c>
      <c r="M27" s="37">
        <f t="shared" si="9"/>
        <v>0.37830843795185581</v>
      </c>
      <c r="N27" s="37">
        <f t="shared" si="9"/>
        <v>6.3857118920696773E-3</v>
      </c>
      <c r="O27" s="38">
        <f t="shared" si="8"/>
        <v>0.30653943706798037</v>
      </c>
      <c r="P27" s="37">
        <f t="shared" si="2"/>
        <v>0.20708837956465809</v>
      </c>
      <c r="Q27" s="37">
        <f t="shared" si="3"/>
        <v>9.9451057503322282E-2</v>
      </c>
      <c r="R27" s="37">
        <f t="shared" si="4"/>
        <v>6.5383288991805746E-2</v>
      </c>
      <c r="S27" s="37">
        <f t="shared" si="5"/>
        <v>0.61431869338919687</v>
      </c>
      <c r="T27" s="38"/>
    </row>
    <row r="28" spans="1:20">
      <c r="C28" s="36"/>
    </row>
    <row r="29" spans="1:20">
      <c r="B29" s="252" t="s">
        <v>1</v>
      </c>
      <c r="C29" s="36"/>
    </row>
    <row r="30" spans="1:20">
      <c r="B30" s="252"/>
      <c r="C30" s="252" t="s">
        <v>32</v>
      </c>
      <c r="D30" s="248" t="s">
        <v>2</v>
      </c>
      <c r="I30" s="248" t="s">
        <v>7</v>
      </c>
    </row>
    <row r="31" spans="1:20">
      <c r="B31" s="252"/>
      <c r="C31" s="252"/>
      <c r="D31" s="248"/>
      <c r="E31" s="58" t="s">
        <v>3</v>
      </c>
      <c r="F31" s="58" t="s">
        <v>4</v>
      </c>
      <c r="G31" s="58" t="s">
        <v>5</v>
      </c>
      <c r="H31" s="58" t="s">
        <v>6</v>
      </c>
      <c r="I31" s="248"/>
    </row>
    <row r="32" spans="1:20">
      <c r="A32" s="35">
        <v>1990</v>
      </c>
      <c r="B32" s="36">
        <v>1400410</v>
      </c>
      <c r="C32" s="36">
        <f t="shared" ref="C32:C54" si="10">IFERROR(B32-SUM(D32,I32),"")</f>
        <v>18330</v>
      </c>
      <c r="D32" s="36">
        <f t="shared" ref="D32:D41" si="11">IFERROR(SUM(E32:H32),"")</f>
        <v>1344430</v>
      </c>
      <c r="E32" s="36">
        <v>1295800</v>
      </c>
      <c r="F32" s="36">
        <v>36200</v>
      </c>
      <c r="G32" s="36">
        <v>9770</v>
      </c>
      <c r="H32" s="36">
        <v>2660</v>
      </c>
      <c r="I32" s="36">
        <v>37650</v>
      </c>
    </row>
    <row r="33" spans="1:9">
      <c r="A33" s="35">
        <v>1991</v>
      </c>
      <c r="B33" s="36">
        <v>1953260</v>
      </c>
      <c r="C33" s="36">
        <f t="shared" si="10"/>
        <v>25960</v>
      </c>
      <c r="D33" s="36">
        <f t="shared" si="11"/>
        <v>1805130</v>
      </c>
      <c r="E33" s="36">
        <v>1619300</v>
      </c>
      <c r="F33" s="36">
        <v>161600</v>
      </c>
      <c r="G33" s="36">
        <v>14450</v>
      </c>
      <c r="H33" s="36">
        <v>9780</v>
      </c>
      <c r="I33" s="36">
        <v>122170</v>
      </c>
    </row>
    <row r="34" spans="1:9">
      <c r="A34" s="35">
        <v>1992</v>
      </c>
      <c r="B34" s="36">
        <v>2383860</v>
      </c>
      <c r="C34" s="36">
        <f t="shared" si="10"/>
        <v>44020</v>
      </c>
      <c r="D34" s="36">
        <f t="shared" si="11"/>
        <v>2185400</v>
      </c>
      <c r="E34" s="36">
        <v>1841900</v>
      </c>
      <c r="F34" s="36">
        <v>281700</v>
      </c>
      <c r="G34" s="36">
        <v>25910</v>
      </c>
      <c r="H34" s="36">
        <v>35890</v>
      </c>
      <c r="I34" s="36">
        <v>154440</v>
      </c>
    </row>
    <row r="35" spans="1:9">
      <c r="A35" s="35">
        <v>1993</v>
      </c>
      <c r="B35" s="36">
        <v>3276030</v>
      </c>
      <c r="C35" s="36">
        <f t="shared" si="10"/>
        <v>57320</v>
      </c>
      <c r="D35" s="36">
        <f t="shared" si="11"/>
        <v>3006770</v>
      </c>
      <c r="E35" s="36">
        <v>2166800</v>
      </c>
      <c r="F35" s="36">
        <v>630900</v>
      </c>
      <c r="G35" s="36">
        <v>68950</v>
      </c>
      <c r="H35" s="36">
        <v>140120</v>
      </c>
      <c r="I35" s="36">
        <v>211940</v>
      </c>
    </row>
    <row r="36" spans="1:9">
      <c r="A36" s="35">
        <v>1994</v>
      </c>
      <c r="B36" s="36">
        <v>3996760</v>
      </c>
      <c r="C36" s="36">
        <f t="shared" si="10"/>
        <v>92680</v>
      </c>
      <c r="D36" s="36">
        <f t="shared" si="11"/>
        <v>3625730</v>
      </c>
      <c r="E36" s="36">
        <v>2540800</v>
      </c>
      <c r="F36" s="36">
        <v>709900</v>
      </c>
      <c r="G36" s="36">
        <v>128610</v>
      </c>
      <c r="H36" s="36">
        <v>246420</v>
      </c>
      <c r="I36" s="36">
        <v>278350</v>
      </c>
    </row>
    <row r="37" spans="1:9">
      <c r="A37" s="35">
        <v>1995</v>
      </c>
      <c r="B37" s="36">
        <v>5051310</v>
      </c>
      <c r="C37" s="36">
        <f t="shared" si="10"/>
        <v>146120</v>
      </c>
      <c r="D37" s="36">
        <f t="shared" si="11"/>
        <v>4538670</v>
      </c>
      <c r="E37" s="36">
        <v>3161400</v>
      </c>
      <c r="F37" s="36">
        <v>813300</v>
      </c>
      <c r="G37" s="36">
        <v>169470</v>
      </c>
      <c r="H37" s="36">
        <v>394500</v>
      </c>
      <c r="I37" s="36">
        <v>366520</v>
      </c>
    </row>
    <row r="38" spans="1:9">
      <c r="A38" s="35">
        <v>1996</v>
      </c>
      <c r="B38" s="36">
        <v>5211380</v>
      </c>
      <c r="C38" s="36">
        <f t="shared" si="10"/>
        <v>133540</v>
      </c>
      <c r="D38" s="36">
        <f t="shared" si="11"/>
        <v>4717640</v>
      </c>
      <c r="E38" s="36">
        <v>2905500</v>
      </c>
      <c r="F38" s="36">
        <v>985900</v>
      </c>
      <c r="G38" s="36">
        <v>313390</v>
      </c>
      <c r="H38" s="36">
        <v>512850</v>
      </c>
      <c r="I38" s="36">
        <v>360200</v>
      </c>
    </row>
    <row r="39" spans="1:9">
      <c r="A39" s="35">
        <v>1997</v>
      </c>
      <c r="B39" s="36">
        <v>5687310</v>
      </c>
      <c r="C39" s="36">
        <f t="shared" si="10"/>
        <v>218940</v>
      </c>
      <c r="D39" s="36">
        <f t="shared" si="11"/>
        <v>5057190</v>
      </c>
      <c r="E39" s="36">
        <v>2860900</v>
      </c>
      <c r="F39" s="36">
        <v>1026200</v>
      </c>
      <c r="G39" s="36">
        <v>490430</v>
      </c>
      <c r="H39" s="36">
        <v>679660</v>
      </c>
      <c r="I39" s="36">
        <v>411180</v>
      </c>
    </row>
    <row r="40" spans="1:9">
      <c r="A40" s="35">
        <v>1998</v>
      </c>
      <c r="B40" s="36">
        <v>6503340</v>
      </c>
      <c r="C40" s="36">
        <f t="shared" si="10"/>
        <v>245570</v>
      </c>
      <c r="D40" s="36">
        <f t="shared" si="11"/>
        <v>5653270</v>
      </c>
      <c r="E40" s="36">
        <v>2929700</v>
      </c>
      <c r="F40" s="36">
        <v>1209600</v>
      </c>
      <c r="G40" s="36">
        <v>661910</v>
      </c>
      <c r="H40" s="36">
        <v>852060</v>
      </c>
      <c r="I40" s="36">
        <v>604500</v>
      </c>
    </row>
    <row r="41" spans="1:9">
      <c r="A41" s="35">
        <v>1999</v>
      </c>
      <c r="B41" s="36">
        <v>7186710</v>
      </c>
      <c r="C41" s="36">
        <f t="shared" si="10"/>
        <v>223970</v>
      </c>
      <c r="D41" s="36">
        <f t="shared" si="11"/>
        <v>5536020</v>
      </c>
      <c r="E41" s="36">
        <v>2301300</v>
      </c>
      <c r="F41" s="36">
        <v>1185600</v>
      </c>
      <c r="G41" s="36">
        <v>979730</v>
      </c>
      <c r="H41" s="36">
        <v>1069390</v>
      </c>
      <c r="I41" s="36">
        <v>1426720</v>
      </c>
    </row>
    <row r="42" spans="1:9">
      <c r="A42" s="35">
        <v>2000</v>
      </c>
      <c r="B42" s="36">
        <v>7594350</v>
      </c>
      <c r="C42" s="36">
        <f t="shared" si="10"/>
        <v>254900</v>
      </c>
      <c r="D42" s="36">
        <f t="shared" ref="D42:D54" si="12">IFERROR(SUM(E42:H42),"")</f>
        <v>5467940</v>
      </c>
      <c r="E42" s="36">
        <v>2024300</v>
      </c>
      <c r="F42" s="36">
        <v>1277100</v>
      </c>
      <c r="G42" s="36">
        <v>1098270</v>
      </c>
      <c r="H42" s="36">
        <v>1068270</v>
      </c>
      <c r="I42" s="36">
        <v>1871510</v>
      </c>
    </row>
    <row r="43" spans="1:9">
      <c r="A43" s="35">
        <v>2001</v>
      </c>
      <c r="B43" s="36">
        <v>8168490</v>
      </c>
      <c r="C43" s="36">
        <f t="shared" si="10"/>
        <v>215200</v>
      </c>
      <c r="D43" s="36">
        <f t="shared" si="12"/>
        <v>5568510</v>
      </c>
      <c r="E43" s="36">
        <v>1432200</v>
      </c>
      <c r="F43" s="36">
        <v>1651800</v>
      </c>
      <c r="G43" s="36">
        <v>1386680</v>
      </c>
      <c r="H43" s="36">
        <v>1097830</v>
      </c>
      <c r="I43" s="36">
        <v>2384780</v>
      </c>
    </row>
    <row r="44" spans="1:9">
      <c r="A44" s="35">
        <v>2002</v>
      </c>
      <c r="B44" s="36">
        <v>9854810</v>
      </c>
      <c r="C44" s="36">
        <f t="shared" si="10"/>
        <v>281020</v>
      </c>
      <c r="D44" s="36">
        <f t="shared" si="12"/>
        <v>6441950</v>
      </c>
      <c r="E44" s="36">
        <v>1156200</v>
      </c>
      <c r="F44" s="36">
        <v>2182800</v>
      </c>
      <c r="G44" s="36">
        <v>1834640</v>
      </c>
      <c r="H44" s="36">
        <v>1268310</v>
      </c>
      <c r="I44" s="36">
        <v>3131840</v>
      </c>
    </row>
    <row r="45" spans="1:9">
      <c r="A45" s="35">
        <v>2003</v>
      </c>
      <c r="B45" s="36">
        <v>11485280</v>
      </c>
      <c r="C45" s="36">
        <f t="shared" si="10"/>
        <v>503440</v>
      </c>
      <c r="D45" s="36">
        <f t="shared" si="12"/>
        <v>6749870</v>
      </c>
      <c r="E45" s="36">
        <v>775800</v>
      </c>
      <c r="F45" s="36">
        <v>2344600</v>
      </c>
      <c r="G45" s="36">
        <v>2190710</v>
      </c>
      <c r="H45" s="36">
        <v>1438760</v>
      </c>
      <c r="I45" s="36">
        <v>4231970</v>
      </c>
    </row>
    <row r="46" spans="1:9">
      <c r="A46" s="35">
        <v>2004</v>
      </c>
      <c r="B46" s="36">
        <v>12875210</v>
      </c>
      <c r="C46" s="36">
        <f t="shared" si="10"/>
        <v>579000</v>
      </c>
      <c r="D46" s="36">
        <f t="shared" si="12"/>
        <v>7101550</v>
      </c>
      <c r="E46" s="36">
        <v>601500</v>
      </c>
      <c r="F46" s="36">
        <v>2520900</v>
      </c>
      <c r="G46" s="36">
        <v>2544430</v>
      </c>
      <c r="H46" s="36">
        <v>1434720</v>
      </c>
      <c r="I46" s="36">
        <v>5194660</v>
      </c>
    </row>
    <row r="47" spans="1:9">
      <c r="A47" s="35">
        <v>2005</v>
      </c>
      <c r="B47" s="36">
        <v>14179180</v>
      </c>
      <c r="C47" s="36">
        <f t="shared" si="10"/>
        <v>596670</v>
      </c>
      <c r="D47" s="36">
        <f t="shared" si="12"/>
        <v>7380390</v>
      </c>
      <c r="E47" s="36">
        <v>272000</v>
      </c>
      <c r="F47" s="36">
        <v>2594600</v>
      </c>
      <c r="G47" s="36">
        <v>3252300</v>
      </c>
      <c r="H47" s="36">
        <v>1261490</v>
      </c>
      <c r="I47" s="36">
        <v>6202120</v>
      </c>
    </row>
    <row r="48" spans="1:9">
      <c r="A48" s="35">
        <v>2006</v>
      </c>
      <c r="B48" s="36">
        <v>15857420</v>
      </c>
      <c r="C48" s="36">
        <f t="shared" si="10"/>
        <v>253460</v>
      </c>
      <c r="D48" s="36">
        <f t="shared" si="12"/>
        <v>8354440</v>
      </c>
      <c r="E48" s="36">
        <v>253580</v>
      </c>
      <c r="F48" s="36">
        <v>3350600</v>
      </c>
      <c r="G48" s="36">
        <v>3380630</v>
      </c>
      <c r="H48" s="36">
        <v>1369630</v>
      </c>
      <c r="I48" s="36">
        <v>7249520</v>
      </c>
    </row>
    <row r="49" spans="1:9">
      <c r="A49" s="35">
        <v>2007</v>
      </c>
      <c r="B49" s="36">
        <v>16928910</v>
      </c>
      <c r="C49" s="36">
        <f t="shared" si="10"/>
        <v>173430</v>
      </c>
      <c r="D49" s="36">
        <f t="shared" si="12"/>
        <v>8542300</v>
      </c>
      <c r="E49" s="36">
        <v>154410</v>
      </c>
      <c r="F49" s="36">
        <v>3618900</v>
      </c>
      <c r="G49" s="36">
        <v>3612580</v>
      </c>
      <c r="H49" s="36">
        <v>1156410</v>
      </c>
      <c r="I49" s="36">
        <v>8213180</v>
      </c>
    </row>
    <row r="50" spans="1:9">
      <c r="A50" s="35">
        <v>2008</v>
      </c>
      <c r="B50" s="36">
        <v>19672710</v>
      </c>
      <c r="C50" s="36">
        <f t="shared" si="10"/>
        <v>302860</v>
      </c>
      <c r="D50" s="36">
        <f t="shared" si="12"/>
        <v>9369780</v>
      </c>
      <c r="E50" s="36">
        <v>392910</v>
      </c>
      <c r="F50" s="36">
        <v>4301340</v>
      </c>
      <c r="G50" s="36">
        <v>3339860</v>
      </c>
      <c r="H50" s="36">
        <v>1335670</v>
      </c>
      <c r="I50" s="36">
        <v>10000070</v>
      </c>
    </row>
    <row r="51" spans="1:9">
      <c r="A51" s="35">
        <v>2009</v>
      </c>
      <c r="B51" s="36">
        <v>20717420</v>
      </c>
      <c r="C51" s="36">
        <f t="shared" si="10"/>
        <v>261480</v>
      </c>
      <c r="D51" s="36">
        <f t="shared" si="12"/>
        <v>9088580</v>
      </c>
      <c r="E51" s="36">
        <v>305030</v>
      </c>
      <c r="F51" s="36">
        <v>4326850</v>
      </c>
      <c r="G51" s="36">
        <v>3449570</v>
      </c>
      <c r="H51" s="36">
        <v>1007130</v>
      </c>
      <c r="I51" s="36">
        <v>11367360</v>
      </c>
    </row>
    <row r="52" spans="1:9">
      <c r="A52" s="35">
        <v>2010</v>
      </c>
      <c r="B52" s="36">
        <v>21926050</v>
      </c>
      <c r="C52" s="36">
        <f t="shared" si="10"/>
        <v>143360</v>
      </c>
      <c r="D52" s="36">
        <f t="shared" si="12"/>
        <v>9401070</v>
      </c>
      <c r="E52" s="36">
        <v>270630</v>
      </c>
      <c r="F52" s="36">
        <v>4556460</v>
      </c>
      <c r="G52" s="36">
        <v>3607040</v>
      </c>
      <c r="H52" s="36">
        <v>966940</v>
      </c>
      <c r="I52" s="36">
        <v>12381620</v>
      </c>
    </row>
    <row r="53" spans="1:9">
      <c r="A53" s="35">
        <v>2011</v>
      </c>
      <c r="B53" s="36">
        <v>22846690</v>
      </c>
      <c r="C53" s="36">
        <f t="shared" si="10"/>
        <v>148590</v>
      </c>
      <c r="D53" s="36">
        <f t="shared" si="12"/>
        <v>7898980</v>
      </c>
      <c r="E53" s="36">
        <v>177260</v>
      </c>
      <c r="F53" s="36">
        <v>4481740</v>
      </c>
      <c r="G53" s="36">
        <v>2283350</v>
      </c>
      <c r="H53" s="36">
        <v>956630</v>
      </c>
      <c r="I53" s="36">
        <v>14799120</v>
      </c>
    </row>
    <row r="54" spans="1:9">
      <c r="A54" s="35">
        <v>2012</v>
      </c>
      <c r="B54" s="36">
        <v>22559740</v>
      </c>
      <c r="C54" s="36">
        <f t="shared" si="10"/>
        <v>166330</v>
      </c>
      <c r="D54" s="36">
        <f t="shared" si="12"/>
        <v>8534540</v>
      </c>
      <c r="E54" s="36">
        <v>144060</v>
      </c>
      <c r="F54" s="36">
        <v>4671860</v>
      </c>
      <c r="G54" s="36">
        <v>2243590</v>
      </c>
      <c r="H54" s="36">
        <v>1475030</v>
      </c>
      <c r="I54" s="36">
        <v>13858870</v>
      </c>
    </row>
  </sheetData>
  <mergeCells count="17">
    <mergeCell ref="K1:K4"/>
    <mergeCell ref="L2:L4"/>
    <mergeCell ref="M2:M4"/>
    <mergeCell ref="N3:N4"/>
    <mergeCell ref="O3:O4"/>
    <mergeCell ref="L1:S1"/>
    <mergeCell ref="S2:S4"/>
    <mergeCell ref="R3:R4"/>
    <mergeCell ref="B29:B31"/>
    <mergeCell ref="D30:D31"/>
    <mergeCell ref="I30:I31"/>
    <mergeCell ref="B1:B3"/>
    <mergeCell ref="D1:I1"/>
    <mergeCell ref="D2:D3"/>
    <mergeCell ref="I2:I3"/>
    <mergeCell ref="C2:C3"/>
    <mergeCell ref="C30:C31"/>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54"/>
  <sheetViews>
    <sheetView topLeftCell="A10" workbookViewId="0">
      <selection activeCell="B32" sqref="B32:I54"/>
    </sheetView>
  </sheetViews>
  <sheetFormatPr defaultRowHeight="12.75"/>
  <cols>
    <col min="1" max="1" width="35.140625"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9" width="18.140625" style="33" customWidth="1"/>
    <col min="10" max="11" width="9.140625" style="33"/>
    <col min="12" max="12" width="20.140625" style="33" bestFit="1" customWidth="1"/>
    <col min="13" max="14" width="9.140625" style="33"/>
    <col min="15" max="15" width="16.85546875" style="33" bestFit="1" customWidth="1"/>
    <col min="16" max="16384" width="9.140625" style="33"/>
  </cols>
  <sheetData>
    <row r="1" spans="1:20">
      <c r="A1" s="34" t="s">
        <v>102</v>
      </c>
      <c r="B1" s="252" t="s">
        <v>1</v>
      </c>
      <c r="C1" s="90"/>
      <c r="D1" s="253" t="s">
        <v>8</v>
      </c>
      <c r="E1" s="253"/>
      <c r="F1" s="253"/>
      <c r="G1" s="253"/>
      <c r="H1" s="253"/>
      <c r="I1" s="253"/>
      <c r="K1" s="250" t="s">
        <v>1</v>
      </c>
      <c r="L1" s="249" t="s">
        <v>796</v>
      </c>
      <c r="M1" s="249"/>
      <c r="N1" s="249"/>
      <c r="O1" s="249"/>
      <c r="P1" s="249"/>
      <c r="Q1" s="249"/>
      <c r="R1" s="249"/>
      <c r="S1" s="249"/>
    </row>
    <row r="2" spans="1:20">
      <c r="B2" s="252"/>
      <c r="C2" s="252" t="s">
        <v>32</v>
      </c>
      <c r="D2" s="248" t="s">
        <v>2</v>
      </c>
      <c r="I2" s="248" t="s">
        <v>7</v>
      </c>
      <c r="K2" s="250"/>
      <c r="L2" s="251" t="s">
        <v>798</v>
      </c>
      <c r="M2" s="251" t="s">
        <v>799</v>
      </c>
      <c r="N2" s="110"/>
      <c r="O2" s="110"/>
      <c r="P2" s="110"/>
      <c r="Q2" s="110"/>
      <c r="R2" s="110"/>
      <c r="S2" s="251" t="s">
        <v>800</v>
      </c>
    </row>
    <row r="3" spans="1:20">
      <c r="B3" s="252"/>
      <c r="C3" s="252"/>
      <c r="D3" s="248"/>
      <c r="E3" s="58" t="s">
        <v>3</v>
      </c>
      <c r="F3" s="58" t="s">
        <v>4</v>
      </c>
      <c r="G3" s="58" t="s">
        <v>5</v>
      </c>
      <c r="H3" s="58" t="s">
        <v>6</v>
      </c>
      <c r="I3" s="248"/>
      <c r="K3" s="250"/>
      <c r="L3" s="251"/>
      <c r="M3" s="251"/>
      <c r="N3" s="235" t="s">
        <v>801</v>
      </c>
      <c r="O3" s="235" t="s">
        <v>802</v>
      </c>
      <c r="P3" s="91"/>
      <c r="Q3" s="91"/>
      <c r="R3" s="235" t="s">
        <v>803</v>
      </c>
      <c r="S3" s="251"/>
    </row>
    <row r="4" spans="1:20" ht="51">
      <c r="B4" s="90"/>
      <c r="C4" s="90"/>
      <c r="D4" s="91"/>
      <c r="E4" s="58"/>
      <c r="F4" s="58"/>
      <c r="G4" s="58"/>
      <c r="H4" s="58"/>
      <c r="I4" s="91"/>
      <c r="K4" s="250"/>
      <c r="L4" s="251"/>
      <c r="M4" s="251"/>
      <c r="N4" s="235"/>
      <c r="O4" s="235"/>
      <c r="P4" s="111" t="s">
        <v>804</v>
      </c>
      <c r="Q4" s="111" t="s">
        <v>805</v>
      </c>
      <c r="R4" s="235"/>
      <c r="S4" s="251"/>
    </row>
    <row r="5" spans="1:20">
      <c r="A5" s="35">
        <v>1990</v>
      </c>
      <c r="B5" s="36"/>
      <c r="C5" s="36"/>
      <c r="D5" s="36"/>
      <c r="E5" s="36"/>
      <c r="F5" s="36"/>
      <c r="G5" s="36"/>
      <c r="H5" s="36"/>
      <c r="I5" s="36"/>
      <c r="K5" s="37"/>
      <c r="L5" s="37" t="str">
        <f t="shared" ref="K5:L27" si="0">IFERROR(C5/$B5,"")</f>
        <v/>
      </c>
      <c r="M5" s="37" t="str">
        <f t="shared" ref="M5:N20" si="1">IFERROR(D5/$B5,"")</f>
        <v/>
      </c>
      <c r="N5" s="37" t="str">
        <f t="shared" si="1"/>
        <v/>
      </c>
      <c r="O5" s="38"/>
      <c r="P5" s="37" t="str">
        <f t="shared" ref="P5:P27" si="2">IFERROR(F5/$B5,"")</f>
        <v/>
      </c>
      <c r="Q5" s="37" t="str">
        <f t="shared" ref="Q5:Q27" si="3">IFERROR(G5/$B5,"")</f>
        <v/>
      </c>
      <c r="R5" s="37" t="str">
        <f t="shared" ref="R5:R27" si="4">IFERROR(H5/$B5,"")</f>
        <v/>
      </c>
      <c r="S5" s="37" t="str">
        <f t="shared" ref="S5:S27" si="5">IFERROR(I5/$B5,"")</f>
        <v/>
      </c>
      <c r="T5" s="38"/>
    </row>
    <row r="6" spans="1:20">
      <c r="A6" s="35">
        <v>1991</v>
      </c>
      <c r="B6" s="36"/>
      <c r="C6" s="36"/>
      <c r="D6" s="36"/>
      <c r="E6" s="36"/>
      <c r="F6" s="36"/>
      <c r="G6" s="36"/>
      <c r="H6" s="36"/>
      <c r="I6" s="36"/>
      <c r="K6" s="37"/>
      <c r="L6" s="37" t="str">
        <f t="shared" si="0"/>
        <v/>
      </c>
      <c r="M6" s="37" t="str">
        <f t="shared" si="1"/>
        <v/>
      </c>
      <c r="N6" s="37" t="str">
        <f t="shared" si="1"/>
        <v/>
      </c>
      <c r="O6" s="38"/>
      <c r="P6" s="37" t="str">
        <f t="shared" si="2"/>
        <v/>
      </c>
      <c r="Q6" s="37" t="str">
        <f t="shared" si="3"/>
        <v/>
      </c>
      <c r="R6" s="37" t="str">
        <f t="shared" si="4"/>
        <v/>
      </c>
      <c r="S6" s="37" t="str">
        <f t="shared" si="5"/>
        <v/>
      </c>
      <c r="T6" s="38"/>
    </row>
    <row r="7" spans="1:20">
      <c r="A7" s="35">
        <v>1992</v>
      </c>
      <c r="B7" s="36"/>
      <c r="C7" s="36"/>
      <c r="D7" s="36"/>
      <c r="E7" s="36"/>
      <c r="F7" s="36"/>
      <c r="G7" s="36"/>
      <c r="H7" s="36"/>
      <c r="I7" s="36"/>
      <c r="K7" s="37"/>
      <c r="L7" s="37" t="str">
        <f t="shared" si="0"/>
        <v/>
      </c>
      <c r="M7" s="37" t="str">
        <f t="shared" si="1"/>
        <v/>
      </c>
      <c r="N7" s="37" t="str">
        <f t="shared" si="1"/>
        <v/>
      </c>
      <c r="O7" s="38"/>
      <c r="P7" s="37" t="str">
        <f t="shared" si="2"/>
        <v/>
      </c>
      <c r="Q7" s="37" t="str">
        <f t="shared" si="3"/>
        <v/>
      </c>
      <c r="R7" s="37" t="str">
        <f t="shared" si="4"/>
        <v/>
      </c>
      <c r="S7" s="37" t="str">
        <f t="shared" si="5"/>
        <v/>
      </c>
      <c r="T7" s="38"/>
    </row>
    <row r="8" spans="1:20">
      <c r="A8" s="35">
        <v>1993</v>
      </c>
      <c r="B8" s="36"/>
      <c r="C8" s="36"/>
      <c r="D8" s="36"/>
      <c r="E8" s="36"/>
      <c r="F8" s="36"/>
      <c r="G8" s="36"/>
      <c r="H8" s="36"/>
      <c r="I8" s="36"/>
      <c r="K8" s="37"/>
      <c r="L8" s="37" t="str">
        <f t="shared" si="0"/>
        <v/>
      </c>
      <c r="M8" s="37" t="str">
        <f t="shared" si="1"/>
        <v/>
      </c>
      <c r="N8" s="37" t="str">
        <f t="shared" si="1"/>
        <v/>
      </c>
      <c r="O8" s="38"/>
      <c r="P8" s="37" t="str">
        <f t="shared" si="2"/>
        <v/>
      </c>
      <c r="Q8" s="37" t="str">
        <f t="shared" si="3"/>
        <v/>
      </c>
      <c r="R8" s="37" t="str">
        <f t="shared" si="4"/>
        <v/>
      </c>
      <c r="S8" s="37" t="str">
        <f t="shared" si="5"/>
        <v/>
      </c>
      <c r="T8" s="38"/>
    </row>
    <row r="9" spans="1:20">
      <c r="A9" s="35">
        <v>1994</v>
      </c>
      <c r="B9" s="36"/>
      <c r="C9" s="36"/>
      <c r="D9" s="36"/>
      <c r="E9" s="36"/>
      <c r="F9" s="36"/>
      <c r="G9" s="36"/>
      <c r="H9" s="36"/>
      <c r="I9" s="36"/>
      <c r="K9" s="37"/>
      <c r="L9" s="37" t="str">
        <f t="shared" si="0"/>
        <v/>
      </c>
      <c r="M9" s="37" t="str">
        <f t="shared" si="1"/>
        <v/>
      </c>
      <c r="N9" s="37" t="str">
        <f t="shared" si="1"/>
        <v/>
      </c>
      <c r="O9" s="38"/>
      <c r="P9" s="37" t="str">
        <f t="shared" si="2"/>
        <v/>
      </c>
      <c r="Q9" s="37" t="str">
        <f t="shared" si="3"/>
        <v/>
      </c>
      <c r="R9" s="37" t="str">
        <f t="shared" si="4"/>
        <v/>
      </c>
      <c r="S9" s="37" t="str">
        <f t="shared" si="5"/>
        <v/>
      </c>
      <c r="T9" s="38"/>
    </row>
    <row r="10" spans="1:20">
      <c r="A10" s="35">
        <v>1995</v>
      </c>
      <c r="B10" s="36"/>
      <c r="C10" s="36"/>
      <c r="D10" s="36"/>
      <c r="E10" s="36"/>
      <c r="F10" s="36"/>
      <c r="G10" s="36"/>
      <c r="H10" s="36"/>
      <c r="I10" s="36"/>
      <c r="K10" s="37"/>
      <c r="L10" s="37" t="str">
        <f t="shared" si="0"/>
        <v/>
      </c>
      <c r="M10" s="37" t="str">
        <f t="shared" si="1"/>
        <v/>
      </c>
      <c r="N10" s="37" t="str">
        <f t="shared" si="1"/>
        <v/>
      </c>
      <c r="O10" s="38"/>
      <c r="P10" s="37" t="str">
        <f t="shared" si="2"/>
        <v/>
      </c>
      <c r="Q10" s="37" t="str">
        <f t="shared" si="3"/>
        <v/>
      </c>
      <c r="R10" s="37" t="str">
        <f t="shared" si="4"/>
        <v/>
      </c>
      <c r="S10" s="37" t="str">
        <f t="shared" si="5"/>
        <v/>
      </c>
      <c r="T10" s="38"/>
    </row>
    <row r="11" spans="1:20">
      <c r="A11" s="35">
        <v>1996</v>
      </c>
      <c r="B11" s="36"/>
      <c r="C11" s="36"/>
      <c r="D11" s="36"/>
      <c r="E11" s="36"/>
      <c r="F11" s="36"/>
      <c r="G11" s="36"/>
      <c r="H11" s="36"/>
      <c r="I11" s="36"/>
      <c r="K11" s="37"/>
      <c r="L11" s="37" t="str">
        <f t="shared" si="0"/>
        <v/>
      </c>
      <c r="M11" s="37" t="str">
        <f t="shared" si="1"/>
        <v/>
      </c>
      <c r="N11" s="37" t="str">
        <f t="shared" si="1"/>
        <v/>
      </c>
      <c r="O11" s="38"/>
      <c r="P11" s="37" t="str">
        <f t="shared" si="2"/>
        <v/>
      </c>
      <c r="Q11" s="37" t="str">
        <f t="shared" si="3"/>
        <v/>
      </c>
      <c r="R11" s="37" t="str">
        <f t="shared" si="4"/>
        <v/>
      </c>
      <c r="S11" s="37" t="str">
        <f t="shared" si="5"/>
        <v/>
      </c>
      <c r="T11" s="38"/>
    </row>
    <row r="12" spans="1:20">
      <c r="A12" s="35">
        <v>1997</v>
      </c>
      <c r="B12" s="36"/>
      <c r="C12" s="36"/>
      <c r="D12" s="36"/>
      <c r="E12" s="36"/>
      <c r="F12" s="36"/>
      <c r="G12" s="36"/>
      <c r="H12" s="36"/>
      <c r="I12" s="36"/>
      <c r="K12" s="37"/>
      <c r="L12" s="37" t="str">
        <f t="shared" si="0"/>
        <v/>
      </c>
      <c r="M12" s="37" t="str">
        <f t="shared" si="1"/>
        <v/>
      </c>
      <c r="N12" s="37" t="str">
        <f t="shared" si="1"/>
        <v/>
      </c>
      <c r="O12" s="38"/>
      <c r="P12" s="37" t="str">
        <f t="shared" si="2"/>
        <v/>
      </c>
      <c r="Q12" s="37" t="str">
        <f t="shared" si="3"/>
        <v/>
      </c>
      <c r="R12" s="37" t="str">
        <f t="shared" si="4"/>
        <v/>
      </c>
      <c r="S12" s="37" t="str">
        <f t="shared" si="5"/>
        <v/>
      </c>
      <c r="T12" s="38"/>
    </row>
    <row r="13" spans="1:20">
      <c r="A13" s="35">
        <v>1998</v>
      </c>
      <c r="B13" s="36"/>
      <c r="C13" s="36"/>
      <c r="D13" s="36"/>
      <c r="E13" s="36"/>
      <c r="F13" s="36"/>
      <c r="G13" s="36"/>
      <c r="H13" s="36"/>
      <c r="I13" s="36"/>
      <c r="K13" s="37"/>
      <c r="L13" s="37" t="str">
        <f t="shared" si="0"/>
        <v/>
      </c>
      <c r="M13" s="37" t="str">
        <f t="shared" si="1"/>
        <v/>
      </c>
      <c r="N13" s="37" t="str">
        <f t="shared" si="1"/>
        <v/>
      </c>
      <c r="O13" s="38"/>
      <c r="P13" s="37" t="str">
        <f t="shared" si="2"/>
        <v/>
      </c>
      <c r="Q13" s="37" t="str">
        <f t="shared" si="3"/>
        <v/>
      </c>
      <c r="R13" s="37" t="str">
        <f t="shared" si="4"/>
        <v/>
      </c>
      <c r="S13" s="37" t="str">
        <f t="shared" si="5"/>
        <v/>
      </c>
      <c r="T13" s="38"/>
    </row>
    <row r="14" spans="1:20">
      <c r="A14" s="35">
        <v>1999</v>
      </c>
      <c r="B14" s="36"/>
      <c r="C14" s="36"/>
      <c r="D14" s="36"/>
      <c r="E14" s="36"/>
      <c r="F14" s="36"/>
      <c r="G14" s="36"/>
      <c r="H14" s="36"/>
      <c r="I14" s="36"/>
      <c r="K14" s="37"/>
      <c r="L14" s="37" t="str">
        <f t="shared" si="0"/>
        <v/>
      </c>
      <c r="M14" s="37" t="str">
        <f t="shared" si="1"/>
        <v/>
      </c>
      <c r="N14" s="37" t="str">
        <f t="shared" si="1"/>
        <v/>
      </c>
      <c r="O14" s="38"/>
      <c r="P14" s="37" t="str">
        <f t="shared" si="2"/>
        <v/>
      </c>
      <c r="Q14" s="37" t="str">
        <f t="shared" si="3"/>
        <v/>
      </c>
      <c r="R14" s="37" t="str">
        <f t="shared" si="4"/>
        <v/>
      </c>
      <c r="S14" s="37" t="str">
        <f t="shared" si="5"/>
        <v/>
      </c>
      <c r="T14" s="38"/>
    </row>
    <row r="15" spans="1:20">
      <c r="A15" s="35">
        <v>2000</v>
      </c>
      <c r="B15" s="36">
        <f t="shared" ref="B15:B27" si="6">IFERROR(SUM(C15,D15,I15),"")</f>
        <v>2992.5308508335138</v>
      </c>
      <c r="C15" s="36">
        <f>C42/'Exchange rates'!$H3</f>
        <v>58.454210868153282</v>
      </c>
      <c r="D15" s="36">
        <f t="shared" ref="D15:D27" si="7">IFERROR(SUM(E15:H15),"")</f>
        <v>941.76228620913616</v>
      </c>
      <c r="E15" s="36">
        <f>E42/'Exchange rates'!$H3</f>
        <v>1.8943494262827454</v>
      </c>
      <c r="F15" s="36">
        <f>F42/'Exchange rates'!$H3</f>
        <v>655.98614418705347</v>
      </c>
      <c r="G15" s="36">
        <f>G42/'Exchange rates'!$H3</f>
        <v>184.83437973587357</v>
      </c>
      <c r="H15" s="36">
        <f>H42/'Exchange rates'!$H3</f>
        <v>99.047412859926396</v>
      </c>
      <c r="I15" s="36">
        <f>I42/'Exchange rates'!$H3</f>
        <v>1992.3143537562244</v>
      </c>
      <c r="K15" s="37">
        <f t="shared" si="0"/>
        <v>1</v>
      </c>
      <c r="L15" s="37">
        <f t="shared" si="0"/>
        <v>1.9533369506239826E-2</v>
      </c>
      <c r="M15" s="37">
        <f t="shared" si="1"/>
        <v>0.31470428648941939</v>
      </c>
      <c r="N15" s="224">
        <f t="shared" si="1"/>
        <v>6.3302586362814258E-4</v>
      </c>
      <c r="O15" s="38">
        <f t="shared" ref="O15:O27" si="8">SUM(P15:Q15)</f>
        <v>0.28097305118466265</v>
      </c>
      <c r="P15" s="37">
        <f t="shared" si="2"/>
        <v>0.21920781334780248</v>
      </c>
      <c r="Q15" s="37">
        <f t="shared" si="3"/>
        <v>6.1765237836860193E-2</v>
      </c>
      <c r="R15" s="37">
        <f t="shared" si="4"/>
        <v>3.3098209441128595E-2</v>
      </c>
      <c r="S15" s="37">
        <f t="shared" si="5"/>
        <v>0.66576234400434076</v>
      </c>
      <c r="T15" s="38"/>
    </row>
    <row r="16" spans="1:20">
      <c r="A16" s="35">
        <v>2001</v>
      </c>
      <c r="B16" s="36">
        <f t="shared" si="6"/>
        <v>3264.104067219384</v>
      </c>
      <c r="C16" s="36">
        <f>C43/'Exchange rates'!$H4</f>
        <v>131.75892582977417</v>
      </c>
      <c r="D16" s="36">
        <f t="shared" si="7"/>
        <v>1081.9864332970437</v>
      </c>
      <c r="E16" s="36">
        <f>E43/'Exchange rates'!$H4</f>
        <v>1.9540518661195321</v>
      </c>
      <c r="F16" s="36">
        <f>F43/'Exchange rates'!$H4</f>
        <v>814.2813276386679</v>
      </c>
      <c r="G16" s="36">
        <f>G43/'Exchange rates'!$H4</f>
        <v>198.19668927783826</v>
      </c>
      <c r="H16" s="36">
        <f>H43/'Exchange rates'!$H4</f>
        <v>67.554364514418111</v>
      </c>
      <c r="I16" s="36">
        <f>I43/'Exchange rates'!$H4</f>
        <v>2050.3587080925663</v>
      </c>
      <c r="K16" s="37">
        <f t="shared" si="0"/>
        <v>1</v>
      </c>
      <c r="L16" s="37">
        <f t="shared" si="0"/>
        <v>4.036603095869324E-2</v>
      </c>
      <c r="M16" s="37">
        <f t="shared" si="1"/>
        <v>0.33148037287265886</v>
      </c>
      <c r="N16" s="224">
        <f t="shared" si="1"/>
        <v>5.9864876421790816E-4</v>
      </c>
      <c r="O16" s="38">
        <f t="shared" si="8"/>
        <v>0.31018558111690758</v>
      </c>
      <c r="P16" s="37">
        <f t="shared" si="2"/>
        <v>0.24946549217480546</v>
      </c>
      <c r="Q16" s="37">
        <f t="shared" si="3"/>
        <v>6.0720088942102117E-2</v>
      </c>
      <c r="R16" s="37">
        <f t="shared" si="4"/>
        <v>2.0696142991533398E-2</v>
      </c>
      <c r="S16" s="37">
        <f t="shared" si="5"/>
        <v>0.62815359616864797</v>
      </c>
      <c r="T16" s="38"/>
    </row>
    <row r="17" spans="1:20">
      <c r="A17" s="35">
        <v>2002</v>
      </c>
      <c r="B17" s="36">
        <f t="shared" si="6"/>
        <v>3472.2784297855123</v>
      </c>
      <c r="C17" s="36">
        <f>C44/'Exchange rates'!$H5</f>
        <v>113.31444759206799</v>
      </c>
      <c r="D17" s="36">
        <f t="shared" si="7"/>
        <v>1320.1711279412616</v>
      </c>
      <c r="E17" s="36">
        <f>E44/'Exchange rates'!$H5</f>
        <v>2.0234722784297854</v>
      </c>
      <c r="F17" s="36">
        <f>F44/'Exchange rates'!$H5</f>
        <v>941.20367693819742</v>
      </c>
      <c r="G17" s="36">
        <f>G44/'Exchange rates'!$H5</f>
        <v>225.47262531074753</v>
      </c>
      <c r="H17" s="36">
        <f>H44/'Exchange rates'!$H5</f>
        <v>151.47135341388679</v>
      </c>
      <c r="I17" s="36">
        <f>I44/'Exchange rates'!$H5</f>
        <v>2038.7928542521825</v>
      </c>
      <c r="K17" s="37">
        <f t="shared" si="0"/>
        <v>1</v>
      </c>
      <c r="L17" s="37">
        <f t="shared" si="0"/>
        <v>3.2634032634032632E-2</v>
      </c>
      <c r="M17" s="37">
        <f t="shared" si="1"/>
        <v>0.38020313020313018</v>
      </c>
      <c r="N17" s="224">
        <f t="shared" si="1"/>
        <v>5.8275058275058264E-4</v>
      </c>
      <c r="O17" s="38">
        <f t="shared" si="8"/>
        <v>0.33599733599733594</v>
      </c>
      <c r="P17" s="37">
        <f t="shared" si="2"/>
        <v>0.27106227106227104</v>
      </c>
      <c r="Q17" s="37">
        <f t="shared" si="3"/>
        <v>6.4935064935064929E-2</v>
      </c>
      <c r="R17" s="37">
        <f t="shared" si="4"/>
        <v>4.3623043623043617E-2</v>
      </c>
      <c r="S17" s="37">
        <f t="shared" si="5"/>
        <v>0.58716283716283713</v>
      </c>
      <c r="T17" s="38"/>
    </row>
    <row r="18" spans="1:20">
      <c r="A18" s="35">
        <v>2003</v>
      </c>
      <c r="B18" s="36">
        <f t="shared" si="6"/>
        <v>3593.7092710053003</v>
      </c>
      <c r="C18" s="36">
        <f>C45/'Exchange rates'!$H6</f>
        <v>106.8728820922756</v>
      </c>
      <c r="D18" s="36">
        <f t="shared" si="7"/>
        <v>1380.6586149969589</v>
      </c>
      <c r="E18" s="36">
        <f>E45/'Exchange rates'!$H6</f>
        <v>1.4481420337706721</v>
      </c>
      <c r="F18" s="36">
        <f>F45/'Exchange rates'!$H6</f>
        <v>894.66214846352125</v>
      </c>
      <c r="G18" s="36">
        <f>G45/'Exchange rates'!$H6</f>
        <v>295.71060329597128</v>
      </c>
      <c r="H18" s="36">
        <f>H45/'Exchange rates'!$H6</f>
        <v>188.83772120369565</v>
      </c>
      <c r="I18" s="36">
        <f>I45/'Exchange rates'!$H6</f>
        <v>2106.1777739160657</v>
      </c>
      <c r="K18" s="37">
        <f t="shared" si="0"/>
        <v>1</v>
      </c>
      <c r="L18" s="37">
        <f t="shared" si="0"/>
        <v>2.973887814313346E-2</v>
      </c>
      <c r="M18" s="37">
        <f t="shared" si="1"/>
        <v>0.38418762088974856</v>
      </c>
      <c r="N18" s="224">
        <f t="shared" si="1"/>
        <v>4.0296582849774337E-4</v>
      </c>
      <c r="O18" s="38">
        <f t="shared" si="8"/>
        <v>0.33123791102514505</v>
      </c>
      <c r="P18" s="37">
        <f t="shared" si="2"/>
        <v>0.24895228884590584</v>
      </c>
      <c r="Q18" s="37">
        <f t="shared" si="3"/>
        <v>8.228562217923921E-2</v>
      </c>
      <c r="R18" s="37">
        <f t="shared" si="4"/>
        <v>5.2546744036105736E-2</v>
      </c>
      <c r="S18" s="37">
        <f t="shared" si="5"/>
        <v>0.58607350096711797</v>
      </c>
      <c r="T18" s="38"/>
    </row>
    <row r="19" spans="1:20">
      <c r="A19" s="35">
        <v>2004</v>
      </c>
      <c r="B19" s="36">
        <f t="shared" si="6"/>
        <v>3587.1296591271102</v>
      </c>
      <c r="C19" s="36">
        <f>C46/'Exchange rates'!$H7</f>
        <v>66.900286715514497</v>
      </c>
      <c r="D19" s="36">
        <f t="shared" si="7"/>
        <v>1378.2617509919198</v>
      </c>
      <c r="E19" s="36">
        <f>E46/'Exchange rates'!$H7</f>
        <v>1.1584465232123722</v>
      </c>
      <c r="F19" s="36">
        <f>F46/'Exchange rates'!$H7</f>
        <v>925.88838367748849</v>
      </c>
      <c r="G19" s="36">
        <f>G46/'Exchange rates'!$H7</f>
        <v>332.76376379275393</v>
      </c>
      <c r="H19" s="36">
        <f>H46/'Exchange rates'!$H7</f>
        <v>118.45115699846505</v>
      </c>
      <c r="I19" s="36">
        <f>I46/'Exchange rates'!$H7</f>
        <v>2141.9676214196761</v>
      </c>
      <c r="K19" s="37">
        <f t="shared" si="0"/>
        <v>1</v>
      </c>
      <c r="L19" s="37">
        <f t="shared" si="0"/>
        <v>1.8650088809946716E-2</v>
      </c>
      <c r="M19" s="37">
        <f t="shared" si="1"/>
        <v>0.38422412401098016</v>
      </c>
      <c r="N19" s="224">
        <f t="shared" si="1"/>
        <v>3.2294526077829809E-4</v>
      </c>
      <c r="O19" s="38">
        <f t="shared" si="8"/>
        <v>0.35088002583562095</v>
      </c>
      <c r="P19" s="37">
        <f t="shared" si="2"/>
        <v>0.25811399967705478</v>
      </c>
      <c r="Q19" s="37">
        <f t="shared" si="3"/>
        <v>9.2766026158566134E-2</v>
      </c>
      <c r="R19" s="37">
        <f t="shared" si="4"/>
        <v>3.3021152914580978E-2</v>
      </c>
      <c r="S19" s="37">
        <f t="shared" si="5"/>
        <v>0.59712578717907316</v>
      </c>
      <c r="T19" s="38"/>
    </row>
    <row r="20" spans="1:20">
      <c r="A20" s="35">
        <v>2005</v>
      </c>
      <c r="B20" s="36">
        <f t="shared" si="6"/>
        <v>3894.520389249305</v>
      </c>
      <c r="C20" s="36">
        <f>C47/'Exchange rates'!$H8</f>
        <v>49.525023169601482</v>
      </c>
      <c r="D20" s="36">
        <f t="shared" si="7"/>
        <v>1524.8493975903614</v>
      </c>
      <c r="E20" s="36">
        <f>E47/'Exchange rates'!$H8</f>
        <v>0.8688600556070436</v>
      </c>
      <c r="F20" s="36">
        <f>F47/'Exchange rates'!$H8</f>
        <v>1062.6158480074143</v>
      </c>
      <c r="G20" s="36">
        <f>G47/'Exchange rates'!$H8</f>
        <v>345.51668211306765</v>
      </c>
      <c r="H20" s="36">
        <f>H47/'Exchange rates'!$H8</f>
        <v>115.84800741427247</v>
      </c>
      <c r="I20" s="36">
        <f>I47/'Exchange rates'!$H8</f>
        <v>2320.1459684893421</v>
      </c>
      <c r="K20" s="37">
        <f t="shared" si="0"/>
        <v>1</v>
      </c>
      <c r="L20" s="37">
        <f t="shared" si="0"/>
        <v>1.2716591061203241E-2</v>
      </c>
      <c r="M20" s="37">
        <f t="shared" si="1"/>
        <v>0.39153714583178401</v>
      </c>
      <c r="N20" s="224">
        <f t="shared" si="1"/>
        <v>2.2309808879303935E-4</v>
      </c>
      <c r="O20" s="38">
        <f t="shared" si="8"/>
        <v>0.3615676359039191</v>
      </c>
      <c r="P20" s="37">
        <f t="shared" si="2"/>
        <v>0.27284896259388713</v>
      </c>
      <c r="Q20" s="37">
        <f t="shared" si="3"/>
        <v>8.871867331003197E-2</v>
      </c>
      <c r="R20" s="37">
        <f t="shared" si="4"/>
        <v>2.974641183907191E-2</v>
      </c>
      <c r="S20" s="37">
        <f t="shared" si="5"/>
        <v>0.59574626310701273</v>
      </c>
      <c r="T20" s="38"/>
    </row>
    <row r="21" spans="1:20">
      <c r="A21" s="35">
        <v>2006</v>
      </c>
      <c r="B21" s="36">
        <f t="shared" si="6"/>
        <v>4377.3169601482859</v>
      </c>
      <c r="C21" s="36">
        <f>C48/'Exchange rates'!$H9</f>
        <v>50.683503243744212</v>
      </c>
      <c r="D21" s="36">
        <f t="shared" si="7"/>
        <v>1367.0064874884151</v>
      </c>
      <c r="E21" s="36">
        <f>E48/'Exchange rates'!$H9</f>
        <v>0.2896200185356812</v>
      </c>
      <c r="F21" s="36">
        <f>F48/'Exchange rates'!$H9</f>
        <v>941.55468025949961</v>
      </c>
      <c r="G21" s="36">
        <f>G48/'Exchange rates'!$H9</f>
        <v>394.4624652455978</v>
      </c>
      <c r="H21" s="36">
        <f>H48/'Exchange rates'!$H9</f>
        <v>30.699721964782206</v>
      </c>
      <c r="I21" s="36">
        <f>I48/'Exchange rates'!$H9</f>
        <v>2959.626969416126</v>
      </c>
      <c r="K21" s="37">
        <f t="shared" si="0"/>
        <v>1</v>
      </c>
      <c r="L21" s="37">
        <f t="shared" si="0"/>
        <v>1.1578668783908959E-2</v>
      </c>
      <c r="M21" s="37">
        <f t="shared" ref="M21:N27" si="9">IFERROR(D21/$B21,"")</f>
        <v>0.31229323805743014</v>
      </c>
      <c r="N21" s="224">
        <f t="shared" ref="N21:N26" si="10">IFERROR(E21/$B21,"")</f>
        <v>6.6163821622336908E-5</v>
      </c>
      <c r="O21" s="38">
        <f t="shared" si="8"/>
        <v>0.30521370914384016</v>
      </c>
      <c r="P21" s="37">
        <f t="shared" si="2"/>
        <v>0.21509858409421728</v>
      </c>
      <c r="Q21" s="37">
        <f t="shared" si="3"/>
        <v>9.0115125049622866E-2</v>
      </c>
      <c r="R21" s="37">
        <f t="shared" si="4"/>
        <v>7.0133650919677118E-3</v>
      </c>
      <c r="S21" s="37">
        <f t="shared" si="5"/>
        <v>0.67612809315866074</v>
      </c>
      <c r="T21" s="38"/>
    </row>
    <row r="22" spans="1:20">
      <c r="A22" s="35">
        <v>2007</v>
      </c>
      <c r="B22" s="36">
        <f t="shared" si="6"/>
        <v>4868.5125115848004</v>
      </c>
      <c r="C22" s="36">
        <f>C49/'Exchange rates'!$H10</f>
        <v>32.437442075996294</v>
      </c>
      <c r="D22" s="36">
        <f t="shared" si="7"/>
        <v>1584.5111214087119</v>
      </c>
      <c r="E22" s="36">
        <f>E49/'Exchange rates'!$H10</f>
        <v>0</v>
      </c>
      <c r="F22" s="36">
        <f>F49/'Exchange rates'!$H10</f>
        <v>1088.39202965709</v>
      </c>
      <c r="G22" s="36">
        <f>G49/'Exchange rates'!$H10</f>
        <v>475.84569045412422</v>
      </c>
      <c r="H22" s="36">
        <f>H49/'Exchange rates'!$H10</f>
        <v>20.273401297497685</v>
      </c>
      <c r="I22" s="36">
        <f>I49/'Exchange rates'!$H10</f>
        <v>3251.5639481000926</v>
      </c>
      <c r="K22" s="37">
        <f t="shared" si="0"/>
        <v>1</v>
      </c>
      <c r="L22" s="37">
        <f t="shared" si="0"/>
        <v>6.6627007733491977E-3</v>
      </c>
      <c r="M22" s="37">
        <f t="shared" si="9"/>
        <v>0.32546103509815588</v>
      </c>
      <c r="N22" s="224">
        <f t="shared" si="10"/>
        <v>0</v>
      </c>
      <c r="O22" s="38">
        <f t="shared" si="8"/>
        <v>0.32129684711481266</v>
      </c>
      <c r="P22" s="37">
        <f t="shared" si="2"/>
        <v>0.22355740630577042</v>
      </c>
      <c r="Q22" s="37">
        <f t="shared" si="3"/>
        <v>9.7739440809042247E-2</v>
      </c>
      <c r="R22" s="37">
        <f t="shared" si="4"/>
        <v>4.1641879833432486E-3</v>
      </c>
      <c r="S22" s="37">
        <f t="shared" si="5"/>
        <v>0.66787626412849499</v>
      </c>
      <c r="T22" s="38"/>
    </row>
    <row r="23" spans="1:20">
      <c r="A23" s="35">
        <v>2008</v>
      </c>
      <c r="B23" s="36">
        <f t="shared" si="6"/>
        <v>5055.8966635773868</v>
      </c>
      <c r="C23" s="36">
        <f>C50/'Exchange rates'!$H11</f>
        <v>23.748841519925858</v>
      </c>
      <c r="D23" s="36">
        <f t="shared" si="7"/>
        <v>1799.698795180723</v>
      </c>
      <c r="E23" s="36">
        <f>E50/'Exchange rates'!$H11</f>
        <v>0</v>
      </c>
      <c r="F23" s="36">
        <f>F50/'Exchange rates'!$H11</f>
        <v>1181.6496756255792</v>
      </c>
      <c r="G23" s="36">
        <f>G50/'Exchange rates'!$H11</f>
        <v>549.40917516218724</v>
      </c>
      <c r="H23" s="36">
        <f>H50/'Exchange rates'!$H11</f>
        <v>68.639944392956437</v>
      </c>
      <c r="I23" s="36">
        <f>I50/'Exchange rates'!$H11</f>
        <v>3232.4490268767377</v>
      </c>
      <c r="K23" s="37">
        <f t="shared" si="0"/>
        <v>1</v>
      </c>
      <c r="L23" s="37">
        <f t="shared" si="0"/>
        <v>4.6972561150254912E-3</v>
      </c>
      <c r="M23" s="37">
        <f t="shared" si="9"/>
        <v>0.35596035974107809</v>
      </c>
      <c r="N23" s="224">
        <f t="shared" si="10"/>
        <v>0</v>
      </c>
      <c r="O23" s="38">
        <f t="shared" si="8"/>
        <v>0.34238414389643124</v>
      </c>
      <c r="P23" s="37">
        <f t="shared" si="2"/>
        <v>0.23371713352809759</v>
      </c>
      <c r="Q23" s="37">
        <f t="shared" si="3"/>
        <v>0.10866701036833362</v>
      </c>
      <c r="R23" s="37">
        <f t="shared" si="4"/>
        <v>1.3576215844646845E-2</v>
      </c>
      <c r="S23" s="37">
        <f t="shared" si="5"/>
        <v>0.63934238414389633</v>
      </c>
      <c r="T23" s="38"/>
    </row>
    <row r="24" spans="1:20">
      <c r="A24" s="35">
        <v>2009</v>
      </c>
      <c r="B24" s="36">
        <f t="shared" si="6"/>
        <v>8687.7316960148291</v>
      </c>
      <c r="C24" s="36">
        <f>C51/'Exchange rates'!$H12</f>
        <v>872.91473586654308</v>
      </c>
      <c r="D24" s="36">
        <f t="shared" si="7"/>
        <v>2332.889249304912</v>
      </c>
      <c r="E24" s="36">
        <f>E51/'Exchange rates'!$H12</f>
        <v>0</v>
      </c>
      <c r="F24" s="36">
        <f>F51/'Exchange rates'!$H12</f>
        <v>1262.1640407784987</v>
      </c>
      <c r="G24" s="36">
        <f>G51/'Exchange rates'!$H12</f>
        <v>659.46478220574613</v>
      </c>
      <c r="H24" s="36">
        <f>H51/'Exchange rates'!$H12</f>
        <v>411.26042632066731</v>
      </c>
      <c r="I24" s="36">
        <f>I51/'Exchange rates'!$H12</f>
        <v>5481.9277108433735</v>
      </c>
      <c r="K24" s="37">
        <f t="shared" si="0"/>
        <v>1</v>
      </c>
      <c r="L24" s="37">
        <f t="shared" si="0"/>
        <v>0.10047671433810047</v>
      </c>
      <c r="M24" s="37">
        <f t="shared" si="9"/>
        <v>0.26852685268526849</v>
      </c>
      <c r="N24" s="224">
        <f t="shared" si="10"/>
        <v>0</v>
      </c>
      <c r="O24" s="38">
        <f t="shared" si="8"/>
        <v>0.2211887855452212</v>
      </c>
      <c r="P24" s="37">
        <f t="shared" si="2"/>
        <v>0.14528119478614529</v>
      </c>
      <c r="Q24" s="37">
        <f t="shared" si="3"/>
        <v>7.590759075907591E-2</v>
      </c>
      <c r="R24" s="37">
        <f t="shared" si="4"/>
        <v>4.7338067140047339E-2</v>
      </c>
      <c r="S24" s="37">
        <f t="shared" si="5"/>
        <v>0.63099643297663099</v>
      </c>
      <c r="T24" s="38"/>
    </row>
    <row r="25" spans="1:20">
      <c r="A25" s="35">
        <v>2010</v>
      </c>
      <c r="B25" s="36">
        <f t="shared" si="6"/>
        <v>11830.688137164041</v>
      </c>
      <c r="C25" s="36">
        <f>C52/'Exchange rates'!$H13</f>
        <v>1367.5857275254866</v>
      </c>
      <c r="D25" s="36">
        <f t="shared" si="7"/>
        <v>2800.915199258573</v>
      </c>
      <c r="E25" s="36">
        <f>E52/'Exchange rates'!$H13</f>
        <v>0</v>
      </c>
      <c r="F25" s="36">
        <f>F52/'Exchange rates'!$H13</f>
        <v>1685.8781278962003</v>
      </c>
      <c r="G25" s="36">
        <f>G52/'Exchange rates'!$H13</f>
        <v>765.17608897126968</v>
      </c>
      <c r="H25" s="36">
        <f>H52/'Exchange rates'!$H13</f>
        <v>349.86098239110288</v>
      </c>
      <c r="I25" s="36">
        <f>I52/'Exchange rates'!$H13</f>
        <v>7662.1872103799815</v>
      </c>
      <c r="K25" s="37">
        <f t="shared" si="0"/>
        <v>1</v>
      </c>
      <c r="L25" s="37">
        <f t="shared" si="0"/>
        <v>0.11559646502974369</v>
      </c>
      <c r="M25" s="37">
        <f t="shared" si="9"/>
        <v>0.23674998163969743</v>
      </c>
      <c r="N25" s="224">
        <f t="shared" si="10"/>
        <v>0</v>
      </c>
      <c r="O25" s="38">
        <f t="shared" si="8"/>
        <v>0.20717765428774265</v>
      </c>
      <c r="P25" s="37">
        <f t="shared" si="2"/>
        <v>0.14250042840706015</v>
      </c>
      <c r="Q25" s="37">
        <f t="shared" si="3"/>
        <v>6.4677225880682504E-2</v>
      </c>
      <c r="R25" s="37">
        <f t="shared" si="4"/>
        <v>2.9572327351954759E-2</v>
      </c>
      <c r="S25" s="37">
        <f t="shared" si="5"/>
        <v>0.64765355333055885</v>
      </c>
      <c r="T25" s="38"/>
    </row>
    <row r="26" spans="1:20">
      <c r="A26" s="35">
        <v>2011</v>
      </c>
      <c r="B26" s="36">
        <f t="shared" si="6"/>
        <v>13652.977293790547</v>
      </c>
      <c r="C26" s="36">
        <f>C53/'Exchange rates'!$H14</f>
        <v>1789.562094531974</v>
      </c>
      <c r="D26" s="36">
        <f t="shared" si="7"/>
        <v>3137.1640407784989</v>
      </c>
      <c r="E26" s="36">
        <f>E53/'Exchange rates'!$H14</f>
        <v>72.115384615384613</v>
      </c>
      <c r="F26" s="36">
        <f>F53/'Exchange rates'!$H14</f>
        <v>1870.3660797034293</v>
      </c>
      <c r="G26" s="36">
        <f>G53/'Exchange rates'!$H14</f>
        <v>802.8266913809083</v>
      </c>
      <c r="H26" s="36">
        <f>H53/'Exchange rates'!$H14</f>
        <v>391.85588507877668</v>
      </c>
      <c r="I26" s="36">
        <f>I53/'Exchange rates'!$H14</f>
        <v>8726.2511584800741</v>
      </c>
      <c r="K26" s="37">
        <f t="shared" si="0"/>
        <v>1</v>
      </c>
      <c r="L26" s="37">
        <f t="shared" si="0"/>
        <v>0.13107486052480855</v>
      </c>
      <c r="M26" s="37">
        <f t="shared" si="9"/>
        <v>0.22977874885980359</v>
      </c>
      <c r="N26" s="224">
        <f t="shared" si="10"/>
        <v>5.2820262616406098E-3</v>
      </c>
      <c r="O26" s="38">
        <f t="shared" si="8"/>
        <v>0.19579559194756158</v>
      </c>
      <c r="P26" s="37">
        <f t="shared" si="2"/>
        <v>0.13699327549267093</v>
      </c>
      <c r="Q26" s="37">
        <f t="shared" si="3"/>
        <v>5.8802316454890646E-2</v>
      </c>
      <c r="R26" s="37">
        <f t="shared" si="4"/>
        <v>2.8701130650601391E-2</v>
      </c>
      <c r="S26" s="37">
        <f t="shared" si="5"/>
        <v>0.6391463906153878</v>
      </c>
      <c r="T26" s="38"/>
    </row>
    <row r="27" spans="1:20">
      <c r="A27" s="35">
        <v>2012</v>
      </c>
      <c r="B27" s="36">
        <f t="shared" si="6"/>
        <v>15785.159870250234</v>
      </c>
      <c r="C27" s="36">
        <f>C54/'Exchange rates'!$H15</f>
        <v>2451.9230769230771</v>
      </c>
      <c r="D27" s="36">
        <f t="shared" si="7"/>
        <v>3287.7664504170534</v>
      </c>
      <c r="E27" s="36">
        <f>E54/'Exchange rates'!$H15</f>
        <v>77.618164967562564</v>
      </c>
      <c r="F27" s="36">
        <f>F54/'Exchange rates'!$H15</f>
        <v>1977.5254865616312</v>
      </c>
      <c r="G27" s="36">
        <f>G54/'Exchange rates'!$H15</f>
        <v>718.54726598702507</v>
      </c>
      <c r="H27" s="36">
        <f>H54/'Exchange rates'!$H15</f>
        <v>514.07553290083411</v>
      </c>
      <c r="I27" s="36">
        <f>I54/'Exchange rates'!$H15</f>
        <v>10045.470342910103</v>
      </c>
      <c r="K27" s="37">
        <f t="shared" si="0"/>
        <v>1</v>
      </c>
      <c r="L27" s="37">
        <f t="shared" si="0"/>
        <v>0.15533089921655688</v>
      </c>
      <c r="M27" s="37">
        <f t="shared" si="9"/>
        <v>0.2082821129112159</v>
      </c>
      <c r="N27" s="224">
        <f t="shared" si="9"/>
        <v>4.9171605232739479E-3</v>
      </c>
      <c r="O27" s="38">
        <f t="shared" si="8"/>
        <v>0.17079793772819843</v>
      </c>
      <c r="P27" s="37">
        <f t="shared" si="2"/>
        <v>0.1252775076601288</v>
      </c>
      <c r="Q27" s="37">
        <f t="shared" si="3"/>
        <v>4.5520430068069641E-2</v>
      </c>
      <c r="R27" s="37">
        <f t="shared" si="4"/>
        <v>3.2567014659743494E-2</v>
      </c>
      <c r="S27" s="37">
        <f t="shared" si="5"/>
        <v>0.63638698787222714</v>
      </c>
      <c r="T27" s="38"/>
    </row>
    <row r="28" spans="1:20">
      <c r="C28" s="36"/>
    </row>
    <row r="29" spans="1:20">
      <c r="B29" s="252" t="s">
        <v>1</v>
      </c>
      <c r="C29" s="36"/>
    </row>
    <row r="30" spans="1:20">
      <c r="B30" s="252"/>
      <c r="C30" s="252" t="s">
        <v>32</v>
      </c>
      <c r="D30" s="248" t="s">
        <v>2</v>
      </c>
      <c r="I30" s="248" t="s">
        <v>7</v>
      </c>
    </row>
    <row r="31" spans="1:20">
      <c r="B31" s="252"/>
      <c r="C31" s="252"/>
      <c r="D31" s="248"/>
      <c r="E31" s="58" t="s">
        <v>3</v>
      </c>
      <c r="F31" s="58" t="s">
        <v>4</v>
      </c>
      <c r="G31" s="58" t="s">
        <v>5</v>
      </c>
      <c r="H31" s="58" t="s">
        <v>6</v>
      </c>
      <c r="I31" s="248"/>
    </row>
    <row r="32" spans="1:20">
      <c r="A32" s="35">
        <v>1990</v>
      </c>
      <c r="B32" s="36"/>
      <c r="C32" s="36"/>
      <c r="D32" s="36"/>
      <c r="E32" s="36"/>
      <c r="F32" s="36"/>
      <c r="G32" s="36"/>
      <c r="H32" s="36"/>
      <c r="I32" s="36"/>
    </row>
    <row r="33" spans="1:9">
      <c r="A33" s="35">
        <v>1991</v>
      </c>
      <c r="B33" s="36"/>
      <c r="C33" s="36"/>
      <c r="D33" s="36"/>
      <c r="E33" s="36"/>
      <c r="F33" s="36"/>
      <c r="G33" s="36"/>
      <c r="H33" s="36"/>
      <c r="I33" s="36"/>
    </row>
    <row r="34" spans="1:9">
      <c r="A34" s="35">
        <v>1992</v>
      </c>
      <c r="B34" s="36"/>
      <c r="C34" s="36"/>
      <c r="D34" s="36"/>
      <c r="E34" s="36"/>
      <c r="F34" s="36"/>
      <c r="G34" s="36"/>
      <c r="H34" s="36"/>
      <c r="I34" s="36"/>
    </row>
    <row r="35" spans="1:9">
      <c r="A35" s="35">
        <v>1993</v>
      </c>
      <c r="B35" s="36"/>
      <c r="C35" s="36"/>
      <c r="D35" s="36"/>
      <c r="E35" s="36"/>
      <c r="F35" s="36"/>
      <c r="G35" s="36"/>
      <c r="H35" s="36"/>
      <c r="I35" s="36"/>
    </row>
    <row r="36" spans="1:9">
      <c r="A36" s="35">
        <v>1994</v>
      </c>
      <c r="B36" s="36"/>
      <c r="C36" s="36"/>
      <c r="D36" s="36"/>
      <c r="E36" s="36"/>
      <c r="F36" s="36"/>
      <c r="G36" s="36"/>
      <c r="H36" s="36"/>
      <c r="I36" s="36"/>
    </row>
    <row r="37" spans="1:9">
      <c r="A37" s="35">
        <v>1995</v>
      </c>
      <c r="B37" s="36">
        <v>3098</v>
      </c>
      <c r="C37" s="36">
        <f t="shared" ref="C37:C54" si="11">IFERROR(B37-SUM(D37,I37),"")</f>
        <v>9</v>
      </c>
      <c r="D37" s="36">
        <f>SUM(E37:H37)</f>
        <v>728</v>
      </c>
      <c r="E37" s="36">
        <v>19</v>
      </c>
      <c r="F37" s="36">
        <v>513</v>
      </c>
      <c r="G37" s="36">
        <v>101</v>
      </c>
      <c r="H37" s="36">
        <v>95</v>
      </c>
      <c r="I37" s="36">
        <v>2361</v>
      </c>
    </row>
    <row r="38" spans="1:9">
      <c r="A38" s="35">
        <v>1996</v>
      </c>
      <c r="B38" s="36">
        <v>4669</v>
      </c>
      <c r="C38" s="36">
        <f t="shared" si="11"/>
        <v>3</v>
      </c>
      <c r="D38" s="36">
        <f t="shared" ref="D38:D54" si="12">SUM(E38:H38)</f>
        <v>1081</v>
      </c>
      <c r="E38" s="36">
        <v>0</v>
      </c>
      <c r="F38" s="36">
        <v>898</v>
      </c>
      <c r="G38" s="36">
        <v>137</v>
      </c>
      <c r="H38" s="36">
        <v>46</v>
      </c>
      <c r="I38" s="36">
        <v>3585</v>
      </c>
    </row>
    <row r="39" spans="1:9">
      <c r="A39" s="35">
        <v>1997</v>
      </c>
      <c r="B39" s="36">
        <v>6309</v>
      </c>
      <c r="C39" s="36">
        <f t="shared" si="11"/>
        <v>86</v>
      </c>
      <c r="D39" s="36">
        <f t="shared" si="12"/>
        <v>2462</v>
      </c>
      <c r="E39" s="36">
        <v>0</v>
      </c>
      <c r="F39" s="36">
        <v>1942</v>
      </c>
      <c r="G39" s="36">
        <v>197</v>
      </c>
      <c r="H39" s="36">
        <v>323</v>
      </c>
      <c r="I39" s="36">
        <v>3761</v>
      </c>
    </row>
    <row r="40" spans="1:9">
      <c r="A40" s="35">
        <v>1998</v>
      </c>
      <c r="B40" s="36">
        <v>7605</v>
      </c>
      <c r="C40" s="36">
        <f t="shared" si="11"/>
        <v>169</v>
      </c>
      <c r="D40" s="36">
        <f t="shared" si="12"/>
        <v>2895</v>
      </c>
      <c r="E40" s="36">
        <v>0</v>
      </c>
      <c r="F40" s="36">
        <v>2089</v>
      </c>
      <c r="G40" s="36">
        <v>374</v>
      </c>
      <c r="H40" s="36">
        <v>432</v>
      </c>
      <c r="I40" s="36">
        <v>4541</v>
      </c>
    </row>
    <row r="41" spans="1:9">
      <c r="A41" s="35">
        <v>1999</v>
      </c>
      <c r="B41" s="36">
        <v>10087</v>
      </c>
      <c r="C41" s="36">
        <f t="shared" si="11"/>
        <v>124</v>
      </c>
      <c r="D41" s="36">
        <f t="shared" si="12"/>
        <v>2729</v>
      </c>
      <c r="E41" s="36">
        <v>7</v>
      </c>
      <c r="F41" s="36">
        <v>1878</v>
      </c>
      <c r="G41" s="36">
        <v>483</v>
      </c>
      <c r="H41" s="36">
        <v>361</v>
      </c>
      <c r="I41" s="36">
        <v>7234</v>
      </c>
    </row>
    <row r="42" spans="1:9">
      <c r="A42" s="35">
        <v>2000</v>
      </c>
      <c r="B42" s="36">
        <v>11058</v>
      </c>
      <c r="C42" s="36">
        <f t="shared" si="11"/>
        <v>216</v>
      </c>
      <c r="D42" s="36">
        <f t="shared" si="12"/>
        <v>3480</v>
      </c>
      <c r="E42" s="36">
        <v>7</v>
      </c>
      <c r="F42" s="36">
        <v>2424</v>
      </c>
      <c r="G42" s="36">
        <v>683</v>
      </c>
      <c r="H42" s="36">
        <v>366</v>
      </c>
      <c r="I42" s="36">
        <v>7362</v>
      </c>
    </row>
    <row r="43" spans="1:9">
      <c r="A43" s="35">
        <v>2001</v>
      </c>
      <c r="B43" s="36">
        <v>11693</v>
      </c>
      <c r="C43" s="36">
        <f t="shared" si="11"/>
        <v>472</v>
      </c>
      <c r="D43" s="36">
        <f t="shared" si="12"/>
        <v>3876</v>
      </c>
      <c r="E43" s="36">
        <v>7</v>
      </c>
      <c r="F43" s="36">
        <v>2917</v>
      </c>
      <c r="G43" s="36">
        <v>710</v>
      </c>
      <c r="H43" s="36">
        <v>242</v>
      </c>
      <c r="I43" s="36">
        <v>7345</v>
      </c>
    </row>
    <row r="44" spans="1:9">
      <c r="A44" s="35">
        <v>2002</v>
      </c>
      <c r="B44" s="36">
        <v>12012</v>
      </c>
      <c r="C44" s="36">
        <f t="shared" si="11"/>
        <v>392</v>
      </c>
      <c r="D44" s="36">
        <f t="shared" si="12"/>
        <v>4567</v>
      </c>
      <c r="E44" s="36">
        <v>7</v>
      </c>
      <c r="F44" s="36">
        <v>3256</v>
      </c>
      <c r="G44" s="36">
        <v>780</v>
      </c>
      <c r="H44" s="36">
        <v>524</v>
      </c>
      <c r="I44" s="36">
        <v>7053</v>
      </c>
    </row>
    <row r="45" spans="1:9">
      <c r="A45" s="35">
        <v>2003</v>
      </c>
      <c r="B45" s="36">
        <v>12408</v>
      </c>
      <c r="C45" s="36">
        <f t="shared" si="11"/>
        <v>369</v>
      </c>
      <c r="D45" s="36">
        <f t="shared" si="12"/>
        <v>4767</v>
      </c>
      <c r="E45" s="36">
        <v>5</v>
      </c>
      <c r="F45" s="36">
        <v>3089</v>
      </c>
      <c r="G45" s="36">
        <v>1021</v>
      </c>
      <c r="H45" s="36">
        <v>652</v>
      </c>
      <c r="I45" s="36">
        <v>7272</v>
      </c>
    </row>
    <row r="46" spans="1:9">
      <c r="A46" s="35">
        <v>2004</v>
      </c>
      <c r="B46" s="36">
        <v>12386</v>
      </c>
      <c r="C46" s="36">
        <f t="shared" si="11"/>
        <v>231</v>
      </c>
      <c r="D46" s="36">
        <f t="shared" si="12"/>
        <v>4759</v>
      </c>
      <c r="E46" s="36">
        <v>4</v>
      </c>
      <c r="F46" s="36">
        <v>3197</v>
      </c>
      <c r="G46" s="36">
        <v>1149</v>
      </c>
      <c r="H46" s="36">
        <v>409</v>
      </c>
      <c r="I46" s="36">
        <v>7396</v>
      </c>
    </row>
    <row r="47" spans="1:9">
      <c r="A47" s="35">
        <v>2005</v>
      </c>
      <c r="B47" s="36">
        <v>13447</v>
      </c>
      <c r="C47" s="36">
        <f t="shared" si="11"/>
        <v>171</v>
      </c>
      <c r="D47" s="36">
        <f t="shared" si="12"/>
        <v>5265</v>
      </c>
      <c r="E47" s="36">
        <v>3</v>
      </c>
      <c r="F47" s="36">
        <v>3669</v>
      </c>
      <c r="G47" s="36">
        <v>1193</v>
      </c>
      <c r="H47" s="36">
        <v>400</v>
      </c>
      <c r="I47" s="36">
        <v>8011</v>
      </c>
    </row>
    <row r="48" spans="1:9">
      <c r="A48" s="35">
        <v>2006</v>
      </c>
      <c r="B48" s="36">
        <v>15114</v>
      </c>
      <c r="C48" s="36">
        <f t="shared" si="11"/>
        <v>175</v>
      </c>
      <c r="D48" s="36">
        <f t="shared" si="12"/>
        <v>4720</v>
      </c>
      <c r="E48" s="36">
        <v>1</v>
      </c>
      <c r="F48" s="36">
        <v>3251</v>
      </c>
      <c r="G48" s="36">
        <v>1362</v>
      </c>
      <c r="H48" s="36">
        <v>106</v>
      </c>
      <c r="I48" s="36">
        <v>10219</v>
      </c>
    </row>
    <row r="49" spans="1:9">
      <c r="A49" s="35">
        <v>2007</v>
      </c>
      <c r="B49" s="36">
        <v>16810</v>
      </c>
      <c r="C49" s="36">
        <f t="shared" si="11"/>
        <v>112</v>
      </c>
      <c r="D49" s="36">
        <f t="shared" si="12"/>
        <v>5471</v>
      </c>
      <c r="E49" s="36">
        <v>0</v>
      </c>
      <c r="F49" s="36">
        <v>3758</v>
      </c>
      <c r="G49" s="36">
        <v>1643</v>
      </c>
      <c r="H49" s="36">
        <v>70</v>
      </c>
      <c r="I49" s="36">
        <v>11227</v>
      </c>
    </row>
    <row r="50" spans="1:9">
      <c r="A50" s="35">
        <v>2008</v>
      </c>
      <c r="B50" s="36">
        <v>17457</v>
      </c>
      <c r="C50" s="36">
        <f t="shared" si="11"/>
        <v>82</v>
      </c>
      <c r="D50" s="36">
        <f t="shared" si="12"/>
        <v>6214</v>
      </c>
      <c r="E50" s="36">
        <v>0</v>
      </c>
      <c r="F50" s="36">
        <v>4080</v>
      </c>
      <c r="G50" s="36">
        <v>1897</v>
      </c>
      <c r="H50" s="36">
        <v>237</v>
      </c>
      <c r="I50" s="36">
        <v>11161</v>
      </c>
    </row>
    <row r="51" spans="1:9">
      <c r="A51" s="35">
        <v>2009</v>
      </c>
      <c r="B51" s="36">
        <v>29997</v>
      </c>
      <c r="C51" s="36">
        <f t="shared" si="11"/>
        <v>3014</v>
      </c>
      <c r="D51" s="36">
        <f t="shared" si="12"/>
        <v>8055</v>
      </c>
      <c r="E51" s="36">
        <v>0</v>
      </c>
      <c r="F51" s="36">
        <v>4358</v>
      </c>
      <c r="G51" s="36">
        <v>2277</v>
      </c>
      <c r="H51" s="36">
        <v>1420</v>
      </c>
      <c r="I51" s="36">
        <v>18928</v>
      </c>
    </row>
    <row r="52" spans="1:9">
      <c r="A52" s="35">
        <v>2010</v>
      </c>
      <c r="B52" s="36">
        <v>40849</v>
      </c>
      <c r="C52" s="36">
        <f t="shared" si="11"/>
        <v>4722</v>
      </c>
      <c r="D52" s="36">
        <f t="shared" si="12"/>
        <v>9671</v>
      </c>
      <c r="E52" s="36">
        <v>0</v>
      </c>
      <c r="F52" s="36">
        <v>5821</v>
      </c>
      <c r="G52" s="36">
        <v>2642</v>
      </c>
      <c r="H52" s="36">
        <v>1208</v>
      </c>
      <c r="I52" s="36">
        <v>26456</v>
      </c>
    </row>
    <row r="53" spans="1:9">
      <c r="A53" s="35">
        <v>2011</v>
      </c>
      <c r="B53" s="36">
        <v>47141</v>
      </c>
      <c r="C53" s="36">
        <f t="shared" si="11"/>
        <v>6179</v>
      </c>
      <c r="D53" s="36">
        <f t="shared" si="12"/>
        <v>10832</v>
      </c>
      <c r="E53" s="36">
        <v>249</v>
      </c>
      <c r="F53" s="36">
        <v>6458</v>
      </c>
      <c r="G53" s="36">
        <v>2772</v>
      </c>
      <c r="H53" s="36">
        <v>1353</v>
      </c>
      <c r="I53" s="36">
        <v>30130</v>
      </c>
    </row>
    <row r="54" spans="1:9">
      <c r="A54" s="35">
        <v>2012</v>
      </c>
      <c r="B54" s="36">
        <v>54503</v>
      </c>
      <c r="C54" s="36">
        <f t="shared" si="11"/>
        <v>8466</v>
      </c>
      <c r="D54" s="36">
        <f t="shared" si="12"/>
        <v>11352</v>
      </c>
      <c r="E54" s="36">
        <v>268</v>
      </c>
      <c r="F54" s="36">
        <v>6828</v>
      </c>
      <c r="G54" s="36">
        <v>2481</v>
      </c>
      <c r="H54" s="36">
        <v>1775</v>
      </c>
      <c r="I54" s="36">
        <v>34685</v>
      </c>
    </row>
  </sheetData>
  <mergeCells count="17">
    <mergeCell ref="K1:K4"/>
    <mergeCell ref="L2:L4"/>
    <mergeCell ref="M2:M4"/>
    <mergeCell ref="N3:N4"/>
    <mergeCell ref="O3:O4"/>
    <mergeCell ref="L1:S1"/>
    <mergeCell ref="S2:S4"/>
    <mergeCell ref="R3:R4"/>
    <mergeCell ref="B29:B31"/>
    <mergeCell ref="D30:D31"/>
    <mergeCell ref="I30:I31"/>
    <mergeCell ref="B1:B3"/>
    <mergeCell ref="D1:I1"/>
    <mergeCell ref="D2:D3"/>
    <mergeCell ref="I2:I3"/>
    <mergeCell ref="C2:C3"/>
    <mergeCell ref="C30:C31"/>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54"/>
  <sheetViews>
    <sheetView workbookViewId="0">
      <selection activeCell="B32" sqref="B32:I54"/>
    </sheetView>
  </sheetViews>
  <sheetFormatPr defaultRowHeight="12.75"/>
  <cols>
    <col min="1" max="1" width="35.140625" style="31" customWidth="1"/>
    <col min="2" max="2" width="18.140625" style="31" customWidth="1"/>
    <col min="3" max="3" width="20.140625" style="31" customWidth="1"/>
    <col min="4" max="5" width="18.140625" style="31" customWidth="1"/>
    <col min="6" max="6" width="29.85546875" style="31" customWidth="1"/>
    <col min="7" max="7" width="25.85546875" style="31" customWidth="1"/>
    <col min="8" max="9" width="18.140625" style="31" customWidth="1"/>
    <col min="10" max="11" width="9.140625" style="31"/>
    <col min="12" max="12" width="20.140625" style="31" bestFit="1" customWidth="1"/>
    <col min="13" max="14" width="9.140625" style="31"/>
    <col min="15" max="15" width="16.85546875" style="31" bestFit="1" customWidth="1"/>
    <col min="16" max="16384" width="9.140625" style="31"/>
  </cols>
  <sheetData>
    <row r="1" spans="1:20">
      <c r="A1" s="153" t="s">
        <v>103</v>
      </c>
      <c r="B1" s="248" t="s">
        <v>1</v>
      </c>
      <c r="C1" s="91"/>
      <c r="D1" s="304" t="s">
        <v>8</v>
      </c>
      <c r="E1" s="304"/>
      <c r="F1" s="304"/>
      <c r="G1" s="304"/>
      <c r="H1" s="304"/>
      <c r="I1" s="304"/>
      <c r="K1" s="250" t="s">
        <v>1</v>
      </c>
      <c r="L1" s="249" t="s">
        <v>797</v>
      </c>
      <c r="M1" s="249"/>
      <c r="N1" s="249"/>
      <c r="O1" s="249"/>
      <c r="P1" s="249"/>
      <c r="Q1" s="249"/>
      <c r="R1" s="249"/>
      <c r="S1" s="249"/>
    </row>
    <row r="2" spans="1:20" ht="15" customHeight="1">
      <c r="B2" s="248"/>
      <c r="C2" s="248" t="s">
        <v>32</v>
      </c>
      <c r="D2" s="248" t="s">
        <v>2</v>
      </c>
      <c r="I2" s="248" t="s">
        <v>7</v>
      </c>
      <c r="K2" s="250"/>
      <c r="L2" s="251" t="s">
        <v>798</v>
      </c>
      <c r="M2" s="251" t="s">
        <v>799</v>
      </c>
      <c r="N2" s="110"/>
      <c r="O2" s="110"/>
      <c r="P2" s="110"/>
      <c r="Q2" s="110"/>
      <c r="R2" s="110"/>
      <c r="S2" s="251" t="s">
        <v>800</v>
      </c>
    </row>
    <row r="3" spans="1:20" ht="51">
      <c r="B3" s="248"/>
      <c r="C3" s="248"/>
      <c r="D3" s="248"/>
      <c r="E3" s="154" t="s">
        <v>3</v>
      </c>
      <c r="F3" s="154" t="s">
        <v>4</v>
      </c>
      <c r="G3" s="154" t="s">
        <v>5</v>
      </c>
      <c r="H3" s="154" t="s">
        <v>6</v>
      </c>
      <c r="I3" s="248"/>
      <c r="K3" s="250"/>
      <c r="L3" s="251"/>
      <c r="M3" s="251"/>
      <c r="N3" s="235" t="s">
        <v>801</v>
      </c>
      <c r="O3" s="235" t="s">
        <v>802</v>
      </c>
      <c r="P3" s="91"/>
      <c r="Q3" s="91"/>
      <c r="R3" s="235" t="s">
        <v>803</v>
      </c>
      <c r="S3" s="251"/>
    </row>
    <row r="4" spans="1:20" ht="51">
      <c r="B4" s="91"/>
      <c r="C4" s="91"/>
      <c r="D4" s="91"/>
      <c r="E4" s="154"/>
      <c r="F4" s="154"/>
      <c r="G4" s="154"/>
      <c r="H4" s="154"/>
      <c r="I4" s="91"/>
      <c r="K4" s="250"/>
      <c r="L4" s="251"/>
      <c r="M4" s="251"/>
      <c r="N4" s="235"/>
      <c r="O4" s="235"/>
      <c r="P4" s="111" t="s">
        <v>804</v>
      </c>
      <c r="Q4" s="111" t="s">
        <v>805</v>
      </c>
      <c r="R4" s="235"/>
      <c r="S4" s="251"/>
    </row>
    <row r="5" spans="1:20">
      <c r="A5" s="155">
        <v>1990</v>
      </c>
      <c r="B5" s="36"/>
      <c r="C5" s="36"/>
      <c r="D5" s="36"/>
      <c r="E5" s="36"/>
      <c r="F5" s="36"/>
      <c r="G5" s="36"/>
      <c r="H5" s="36"/>
      <c r="I5" s="36"/>
      <c r="K5" s="147" t="str">
        <f t="shared" ref="K5:L27" si="0">IFERROR(B5/$B5,"")</f>
        <v/>
      </c>
      <c r="L5" s="147" t="str">
        <f t="shared" si="0"/>
        <v/>
      </c>
      <c r="M5" s="147" t="str">
        <f t="shared" ref="M5:N20" si="1">IFERROR(D5/$B5,"")</f>
        <v/>
      </c>
      <c r="N5" s="147" t="str">
        <f t="shared" si="1"/>
        <v/>
      </c>
      <c r="O5" s="148"/>
      <c r="P5" s="147" t="str">
        <f t="shared" ref="P5:P27" si="2">IFERROR(F5/$B5,"")</f>
        <v/>
      </c>
      <c r="Q5" s="147" t="str">
        <f t="shared" ref="Q5:Q27" si="3">IFERROR(G5/$B5,"")</f>
        <v/>
      </c>
      <c r="R5" s="147" t="str">
        <f t="shared" ref="R5:R27" si="4">IFERROR(H5/$B5,"")</f>
        <v/>
      </c>
      <c r="S5" s="147" t="str">
        <f t="shared" ref="S5:S27" si="5">IFERROR(I5/$B5,"")</f>
        <v/>
      </c>
      <c r="T5" s="148"/>
    </row>
    <row r="6" spans="1:20">
      <c r="A6" s="155">
        <v>1991</v>
      </c>
      <c r="B6" s="36"/>
      <c r="C6" s="36"/>
      <c r="D6" s="36"/>
      <c r="E6" s="36"/>
      <c r="F6" s="36"/>
      <c r="G6" s="36"/>
      <c r="H6" s="36"/>
      <c r="I6" s="36"/>
      <c r="K6" s="147" t="str">
        <f t="shared" si="0"/>
        <v/>
      </c>
      <c r="L6" s="147" t="str">
        <f t="shared" si="0"/>
        <v/>
      </c>
      <c r="M6" s="147" t="str">
        <f t="shared" si="1"/>
        <v/>
      </c>
      <c r="N6" s="147" t="str">
        <f t="shared" si="1"/>
        <v/>
      </c>
      <c r="O6" s="148"/>
      <c r="P6" s="147" t="str">
        <f t="shared" si="2"/>
        <v/>
      </c>
      <c r="Q6" s="147" t="str">
        <f t="shared" si="3"/>
        <v/>
      </c>
      <c r="R6" s="147" t="str">
        <f t="shared" si="4"/>
        <v/>
      </c>
      <c r="S6" s="147" t="str">
        <f t="shared" si="5"/>
        <v/>
      </c>
      <c r="T6" s="148"/>
    </row>
    <row r="7" spans="1:20">
      <c r="A7" s="155">
        <v>1992</v>
      </c>
      <c r="B7" s="36"/>
      <c r="C7" s="36"/>
      <c r="D7" s="36"/>
      <c r="E7" s="36"/>
      <c r="F7" s="36"/>
      <c r="G7" s="36"/>
      <c r="H7" s="36"/>
      <c r="I7" s="36"/>
      <c r="K7" s="147" t="str">
        <f t="shared" si="0"/>
        <v/>
      </c>
      <c r="L7" s="147" t="str">
        <f t="shared" si="0"/>
        <v/>
      </c>
      <c r="M7" s="147" t="str">
        <f t="shared" si="1"/>
        <v/>
      </c>
      <c r="N7" s="147" t="str">
        <f t="shared" si="1"/>
        <v/>
      </c>
      <c r="O7" s="148"/>
      <c r="P7" s="147" t="str">
        <f t="shared" si="2"/>
        <v/>
      </c>
      <c r="Q7" s="147" t="str">
        <f t="shared" si="3"/>
        <v/>
      </c>
      <c r="R7" s="147" t="str">
        <f t="shared" si="4"/>
        <v/>
      </c>
      <c r="S7" s="147" t="str">
        <f t="shared" si="5"/>
        <v/>
      </c>
      <c r="T7" s="148"/>
    </row>
    <row r="8" spans="1:20">
      <c r="A8" s="155">
        <v>1993</v>
      </c>
      <c r="B8" s="36"/>
      <c r="C8" s="36"/>
      <c r="D8" s="36"/>
      <c r="E8" s="36"/>
      <c r="F8" s="36"/>
      <c r="G8" s="36"/>
      <c r="H8" s="36"/>
      <c r="I8" s="36"/>
      <c r="K8" s="147" t="str">
        <f t="shared" si="0"/>
        <v/>
      </c>
      <c r="L8" s="147" t="str">
        <f t="shared" si="0"/>
        <v/>
      </c>
      <c r="M8" s="147" t="str">
        <f t="shared" si="1"/>
        <v/>
      </c>
      <c r="N8" s="147" t="str">
        <f t="shared" si="1"/>
        <v/>
      </c>
      <c r="O8" s="148"/>
      <c r="P8" s="147" t="str">
        <f t="shared" si="2"/>
        <v/>
      </c>
      <c r="Q8" s="147" t="str">
        <f t="shared" si="3"/>
        <v/>
      </c>
      <c r="R8" s="147" t="str">
        <f t="shared" si="4"/>
        <v/>
      </c>
      <c r="S8" s="147" t="str">
        <f t="shared" si="5"/>
        <v/>
      </c>
      <c r="T8" s="148"/>
    </row>
    <row r="9" spans="1:20">
      <c r="A9" s="155">
        <v>1994</v>
      </c>
      <c r="B9" s="36"/>
      <c r="C9" s="36"/>
      <c r="D9" s="36"/>
      <c r="E9" s="36"/>
      <c r="F9" s="36"/>
      <c r="G9" s="36"/>
      <c r="H9" s="36"/>
      <c r="I9" s="36"/>
      <c r="K9" s="147" t="str">
        <f t="shared" si="0"/>
        <v/>
      </c>
      <c r="L9" s="147" t="str">
        <f t="shared" si="0"/>
        <v/>
      </c>
      <c r="M9" s="147" t="str">
        <f t="shared" si="1"/>
        <v/>
      </c>
      <c r="N9" s="147" t="str">
        <f t="shared" si="1"/>
        <v/>
      </c>
      <c r="O9" s="148"/>
      <c r="P9" s="147" t="str">
        <f t="shared" si="2"/>
        <v/>
      </c>
      <c r="Q9" s="147" t="str">
        <f t="shared" si="3"/>
        <v/>
      </c>
      <c r="R9" s="147" t="str">
        <f t="shared" si="4"/>
        <v/>
      </c>
      <c r="S9" s="147" t="str">
        <f t="shared" si="5"/>
        <v/>
      </c>
      <c r="T9" s="148"/>
    </row>
    <row r="10" spans="1:20">
      <c r="A10" s="155">
        <v>1995</v>
      </c>
      <c r="B10" s="36"/>
      <c r="C10" s="36"/>
      <c r="D10" s="36"/>
      <c r="E10" s="36"/>
      <c r="F10" s="36"/>
      <c r="G10" s="36"/>
      <c r="H10" s="36"/>
      <c r="I10" s="36"/>
      <c r="K10" s="147" t="str">
        <f t="shared" si="0"/>
        <v/>
      </c>
      <c r="L10" s="147" t="str">
        <f t="shared" si="0"/>
        <v/>
      </c>
      <c r="M10" s="147" t="str">
        <f t="shared" si="1"/>
        <v/>
      </c>
      <c r="N10" s="147" t="str">
        <f t="shared" si="1"/>
        <v/>
      </c>
      <c r="O10" s="148"/>
      <c r="P10" s="147" t="str">
        <f t="shared" si="2"/>
        <v/>
      </c>
      <c r="Q10" s="147" t="str">
        <f t="shared" si="3"/>
        <v/>
      </c>
      <c r="R10" s="147" t="str">
        <f t="shared" si="4"/>
        <v/>
      </c>
      <c r="S10" s="147" t="str">
        <f t="shared" si="5"/>
        <v/>
      </c>
      <c r="T10" s="148"/>
    </row>
    <row r="11" spans="1:20">
      <c r="A11" s="155">
        <v>1996</v>
      </c>
      <c r="B11" s="36"/>
      <c r="C11" s="36"/>
      <c r="D11" s="36"/>
      <c r="E11" s="36"/>
      <c r="F11" s="36"/>
      <c r="G11" s="36"/>
      <c r="H11" s="36"/>
      <c r="I11" s="36"/>
      <c r="K11" s="147" t="str">
        <f t="shared" si="0"/>
        <v/>
      </c>
      <c r="L11" s="147" t="str">
        <f t="shared" si="0"/>
        <v/>
      </c>
      <c r="M11" s="147" t="str">
        <f t="shared" si="1"/>
        <v/>
      </c>
      <c r="N11" s="147" t="str">
        <f t="shared" si="1"/>
        <v/>
      </c>
      <c r="O11" s="148"/>
      <c r="P11" s="147" t="str">
        <f t="shared" si="2"/>
        <v/>
      </c>
      <c r="Q11" s="147" t="str">
        <f t="shared" si="3"/>
        <v/>
      </c>
      <c r="R11" s="147" t="str">
        <f t="shared" si="4"/>
        <v/>
      </c>
      <c r="S11" s="147" t="str">
        <f t="shared" si="5"/>
        <v/>
      </c>
      <c r="T11" s="148"/>
    </row>
    <row r="12" spans="1:20">
      <c r="A12" s="155">
        <v>1997</v>
      </c>
      <c r="B12" s="36"/>
      <c r="C12" s="36"/>
      <c r="D12" s="36"/>
      <c r="E12" s="36"/>
      <c r="F12" s="36"/>
      <c r="G12" s="36"/>
      <c r="H12" s="36"/>
      <c r="I12" s="36"/>
      <c r="K12" s="147" t="str">
        <f t="shared" si="0"/>
        <v/>
      </c>
      <c r="L12" s="147" t="str">
        <f t="shared" si="0"/>
        <v/>
      </c>
      <c r="M12" s="147" t="str">
        <f t="shared" si="1"/>
        <v/>
      </c>
      <c r="N12" s="147" t="str">
        <f t="shared" si="1"/>
        <v/>
      </c>
      <c r="O12" s="148"/>
      <c r="P12" s="147" t="str">
        <f t="shared" si="2"/>
        <v/>
      </c>
      <c r="Q12" s="147" t="str">
        <f t="shared" si="3"/>
        <v/>
      </c>
      <c r="R12" s="147" t="str">
        <f t="shared" si="4"/>
        <v/>
      </c>
      <c r="S12" s="147" t="str">
        <f t="shared" si="5"/>
        <v/>
      </c>
      <c r="T12" s="148"/>
    </row>
    <row r="13" spans="1:20">
      <c r="A13" s="155">
        <v>1998</v>
      </c>
      <c r="B13" s="36"/>
      <c r="C13" s="36"/>
      <c r="D13" s="36"/>
      <c r="E13" s="36"/>
      <c r="F13" s="36"/>
      <c r="G13" s="36"/>
      <c r="H13" s="36"/>
      <c r="I13" s="36"/>
      <c r="K13" s="147" t="str">
        <f t="shared" si="0"/>
        <v/>
      </c>
      <c r="L13" s="147" t="str">
        <f t="shared" si="0"/>
        <v/>
      </c>
      <c r="M13" s="147" t="str">
        <f t="shared" si="1"/>
        <v/>
      </c>
      <c r="N13" s="147" t="str">
        <f t="shared" si="1"/>
        <v/>
      </c>
      <c r="O13" s="148"/>
      <c r="P13" s="147" t="str">
        <f t="shared" si="2"/>
        <v/>
      </c>
      <c r="Q13" s="147" t="str">
        <f t="shared" si="3"/>
        <v/>
      </c>
      <c r="R13" s="147" t="str">
        <f t="shared" si="4"/>
        <v/>
      </c>
      <c r="S13" s="147" t="str">
        <f t="shared" si="5"/>
        <v/>
      </c>
      <c r="T13" s="148"/>
    </row>
    <row r="14" spans="1:20">
      <c r="A14" s="155">
        <v>1999</v>
      </c>
      <c r="B14" s="36"/>
      <c r="C14" s="36"/>
      <c r="D14" s="36"/>
      <c r="E14" s="36"/>
      <c r="F14" s="36"/>
      <c r="G14" s="36"/>
      <c r="H14" s="36"/>
      <c r="I14" s="36"/>
      <c r="K14" s="147" t="str">
        <f t="shared" si="0"/>
        <v/>
      </c>
      <c r="L14" s="147" t="str">
        <f t="shared" si="0"/>
        <v/>
      </c>
      <c r="M14" s="147" t="str">
        <f t="shared" si="1"/>
        <v/>
      </c>
      <c r="N14" s="147" t="str">
        <f t="shared" si="1"/>
        <v/>
      </c>
      <c r="O14" s="148"/>
      <c r="P14" s="147" t="str">
        <f t="shared" si="2"/>
        <v/>
      </c>
      <c r="Q14" s="147" t="str">
        <f t="shared" si="3"/>
        <v/>
      </c>
      <c r="R14" s="147" t="str">
        <f t="shared" si="4"/>
        <v/>
      </c>
      <c r="S14" s="147" t="str">
        <f t="shared" si="5"/>
        <v/>
      </c>
      <c r="T14" s="148"/>
    </row>
    <row r="15" spans="1:20">
      <c r="A15" s="155">
        <v>2000</v>
      </c>
      <c r="B15" s="36">
        <f t="shared" ref="B15:B27" si="6">IFERROR(SUM(C15,D15,I15),"")</f>
        <v>70457.561997904297</v>
      </c>
      <c r="C15" s="36">
        <f>C42/'Exchange rates'!$J3</f>
        <v>2139.6137917269593</v>
      </c>
      <c r="D15" s="36">
        <f t="shared" ref="D15:D27" si="7">IFERROR(SUM(E15:H15),"")</f>
        <v>34204.879996008181</v>
      </c>
      <c r="E15" s="36">
        <f>E42/'Exchange rates'!$J3</f>
        <v>4186.9168205179376</v>
      </c>
      <c r="F15" s="36">
        <f>F42/'Exchange rates'!$J3</f>
        <v>13019.559902200488</v>
      </c>
      <c r="G15" s="36">
        <f>G42/'Exchange rates'!$J3</f>
        <v>10721.27139364303</v>
      </c>
      <c r="H15" s="36">
        <f>H42/'Exchange rates'!$J3</f>
        <v>6277.131879646724</v>
      </c>
      <c r="I15" s="36">
        <f>I42/'Exchange rates'!$J3</f>
        <v>34113.068210169149</v>
      </c>
      <c r="K15" s="147">
        <f t="shared" si="0"/>
        <v>1</v>
      </c>
      <c r="L15" s="147">
        <f t="shared" si="0"/>
        <v>3.0367411688054156E-2</v>
      </c>
      <c r="M15" s="147">
        <f t="shared" si="1"/>
        <v>0.48546783377241437</v>
      </c>
      <c r="N15" s="225">
        <f t="shared" si="1"/>
        <v>5.9424662190872772E-2</v>
      </c>
      <c r="O15" s="148">
        <f t="shared" ref="O15:O27" si="8">SUM(P15:Q15)</f>
        <v>0.33695221098552441</v>
      </c>
      <c r="P15" s="147">
        <f t="shared" si="2"/>
        <v>0.18478584176085661</v>
      </c>
      <c r="Q15" s="147">
        <f t="shared" si="3"/>
        <v>0.15216636922466784</v>
      </c>
      <c r="R15" s="147">
        <f t="shared" si="4"/>
        <v>8.9090960596017107E-2</v>
      </c>
      <c r="S15" s="147">
        <f t="shared" si="5"/>
        <v>0.48416475453953139</v>
      </c>
      <c r="T15" s="148"/>
    </row>
    <row r="16" spans="1:20">
      <c r="A16" s="155">
        <v>2001</v>
      </c>
      <c r="B16" s="36">
        <f t="shared" si="6"/>
        <v>82387.462215081294</v>
      </c>
      <c r="C16" s="36">
        <f>C43/'Exchange rates'!$J4</f>
        <v>2646.1697666185564</v>
      </c>
      <c r="D16" s="36">
        <f t="shared" si="7"/>
        <v>47852.72732224068</v>
      </c>
      <c r="E16" s="36">
        <f>E43/'Exchange rates'!$J4</f>
        <v>5006.6719315922774</v>
      </c>
      <c r="F16" s="36">
        <f>F43/'Exchange rates'!$J4</f>
        <v>19444.731897279486</v>
      </c>
      <c r="G16" s="36">
        <f>G43/'Exchange rates'!$J4</f>
        <v>16697.802347430625</v>
      </c>
      <c r="H16" s="36">
        <f>H43/'Exchange rates'!$J4</f>
        <v>6703.5211459382917</v>
      </c>
      <c r="I16" s="36">
        <f>I43/'Exchange rates'!$J4</f>
        <v>31888.565126222053</v>
      </c>
      <c r="K16" s="147">
        <f t="shared" si="0"/>
        <v>1</v>
      </c>
      <c r="L16" s="147">
        <f t="shared" si="0"/>
        <v>3.2118597848182856E-2</v>
      </c>
      <c r="M16" s="147">
        <f t="shared" si="1"/>
        <v>0.58082535904936616</v>
      </c>
      <c r="N16" s="225">
        <f t="shared" si="1"/>
        <v>6.0769828284330737E-2</v>
      </c>
      <c r="O16" s="148">
        <f t="shared" si="8"/>
        <v>0.43868973837737779</v>
      </c>
      <c r="P16" s="147">
        <f t="shared" si="2"/>
        <v>0.2360156676087064</v>
      </c>
      <c r="Q16" s="147">
        <f t="shared" si="3"/>
        <v>0.20267407076867136</v>
      </c>
      <c r="R16" s="147">
        <f t="shared" si="4"/>
        <v>8.1365792387657621E-2</v>
      </c>
      <c r="S16" s="147">
        <f t="shared" si="5"/>
        <v>0.38705604310245095</v>
      </c>
      <c r="T16" s="148"/>
    </row>
    <row r="17" spans="1:20">
      <c r="A17" s="155">
        <v>2002</v>
      </c>
      <c r="B17" s="36">
        <f t="shared" si="6"/>
        <v>90915.124176906727</v>
      </c>
      <c r="C17" s="36">
        <f>C44/'Exchange rates'!$J5</f>
        <v>2540.5713693161197</v>
      </c>
      <c r="D17" s="36">
        <f t="shared" si="7"/>
        <v>52587.494167055534</v>
      </c>
      <c r="E17" s="36">
        <f>E44/'Exchange rates'!$J5</f>
        <v>1755.8459065691916</v>
      </c>
      <c r="F17" s="36">
        <f>F44/'Exchange rates'!$J5</f>
        <v>22667.340695805466</v>
      </c>
      <c r="G17" s="36">
        <f>G44/'Exchange rates'!$J5</f>
        <v>20980.712396951312</v>
      </c>
      <c r="H17" s="36">
        <f>H44/'Exchange rates'!$J5</f>
        <v>7183.5951677295589</v>
      </c>
      <c r="I17" s="36">
        <f>I44/'Exchange rates'!$J5</f>
        <v>35787.058640535077</v>
      </c>
      <c r="K17" s="147">
        <f t="shared" si="0"/>
        <v>1</v>
      </c>
      <c r="L17" s="147">
        <f t="shared" si="0"/>
        <v>2.794443050391222E-2</v>
      </c>
      <c r="M17" s="147">
        <f t="shared" si="1"/>
        <v>0.57842404817847937</v>
      </c>
      <c r="N17" s="225">
        <f t="shared" si="1"/>
        <v>1.9313023245203821E-2</v>
      </c>
      <c r="O17" s="148">
        <f t="shared" si="8"/>
        <v>0.48009672194721353</v>
      </c>
      <c r="P17" s="147">
        <f t="shared" si="2"/>
        <v>0.24932420101740538</v>
      </c>
      <c r="Q17" s="147">
        <f t="shared" si="3"/>
        <v>0.23077252092980813</v>
      </c>
      <c r="R17" s="147">
        <f t="shared" si="4"/>
        <v>7.9014302986062004E-2</v>
      </c>
      <c r="S17" s="147">
        <f t="shared" si="5"/>
        <v>0.39363152131760842</v>
      </c>
      <c r="T17" s="148"/>
    </row>
    <row r="18" spans="1:20">
      <c r="A18" s="155">
        <v>2003</v>
      </c>
      <c r="B18" s="36">
        <f t="shared" si="6"/>
        <v>90879.852713883069</v>
      </c>
      <c r="C18" s="36">
        <f>C45/'Exchange rates'!$J6</f>
        <v>705.51868351668327</v>
      </c>
      <c r="D18" s="36">
        <f t="shared" si="7"/>
        <v>52542.503863987629</v>
      </c>
      <c r="E18" s="36">
        <f>E45/'Exchange rates'!$J6</f>
        <v>144.33130284571322</v>
      </c>
      <c r="F18" s="36">
        <f>F45/'Exchange rates'!$J6</f>
        <v>24119.692699336301</v>
      </c>
      <c r="G18" s="36">
        <f>G45/'Exchange rates'!$J6</f>
        <v>21884.94408582598</v>
      </c>
      <c r="H18" s="36">
        <f>H45/'Exchange rates'!$J6</f>
        <v>6393.5357759796343</v>
      </c>
      <c r="I18" s="36">
        <f>I45/'Exchange rates'!$J6</f>
        <v>37631.830166378757</v>
      </c>
      <c r="K18" s="147">
        <f t="shared" si="0"/>
        <v>1</v>
      </c>
      <c r="L18" s="147">
        <f t="shared" si="0"/>
        <v>7.7632023209573955E-3</v>
      </c>
      <c r="M18" s="147">
        <f t="shared" si="1"/>
        <v>0.57815348831392954</v>
      </c>
      <c r="N18" s="225">
        <f t="shared" si="1"/>
        <v>1.5881551139845186E-3</v>
      </c>
      <c r="O18" s="148">
        <f t="shared" si="8"/>
        <v>0.50621381319794412</v>
      </c>
      <c r="P18" s="147">
        <f t="shared" si="2"/>
        <v>0.26540197831605539</v>
      </c>
      <c r="Q18" s="147">
        <f t="shared" si="3"/>
        <v>0.24081183488188876</v>
      </c>
      <c r="R18" s="147">
        <f t="shared" si="4"/>
        <v>7.0351520002000831E-2</v>
      </c>
      <c r="S18" s="147">
        <f t="shared" si="5"/>
        <v>0.41408330936511312</v>
      </c>
      <c r="T18" s="148"/>
    </row>
    <row r="19" spans="1:20">
      <c r="A19" s="155">
        <v>2004</v>
      </c>
      <c r="B19" s="36">
        <f t="shared" si="6"/>
        <v>94091.190244764526</v>
      </c>
      <c r="C19" s="36">
        <f>C46/'Exchange rates'!$J7</f>
        <v>783.55571264469393</v>
      </c>
      <c r="D19" s="36">
        <f t="shared" si="7"/>
        <v>55296.456658124953</v>
      </c>
      <c r="E19" s="36">
        <f>E46/'Exchange rates'!$J7</f>
        <v>59.423875585402499</v>
      </c>
      <c r="F19" s="36">
        <f>F46/'Exchange rates'!$J7</f>
        <v>23483.255279667759</v>
      </c>
      <c r="G19" s="36">
        <f>G46/'Exchange rates'!$J7</f>
        <v>24713.263232305384</v>
      </c>
      <c r="H19" s="36">
        <f>H46/'Exchange rates'!$J7</f>
        <v>7040.5142705664048</v>
      </c>
      <c r="I19" s="36">
        <f>I46/'Exchange rates'!$J7</f>
        <v>38011.177873994879</v>
      </c>
      <c r="K19" s="147">
        <f t="shared" si="0"/>
        <v>1</v>
      </c>
      <c r="L19" s="147">
        <f t="shared" si="0"/>
        <v>8.3276203713268781E-3</v>
      </c>
      <c r="M19" s="147">
        <f t="shared" si="1"/>
        <v>0.58769005381140649</v>
      </c>
      <c r="N19" s="225">
        <f t="shared" si="1"/>
        <v>6.3155621085055828E-4</v>
      </c>
      <c r="O19" s="148">
        <f t="shared" si="8"/>
        <v>0.51223199947409448</v>
      </c>
      <c r="P19" s="147">
        <f t="shared" si="2"/>
        <v>0.24957974512363476</v>
      </c>
      <c r="Q19" s="147">
        <f t="shared" si="3"/>
        <v>0.26265225435045969</v>
      </c>
      <c r="R19" s="147">
        <f t="shared" si="4"/>
        <v>7.4826498126461499E-2</v>
      </c>
      <c r="S19" s="147">
        <f t="shared" si="5"/>
        <v>0.40398232581726656</v>
      </c>
      <c r="T19" s="148"/>
    </row>
    <row r="20" spans="1:20">
      <c r="A20" s="155">
        <v>2005</v>
      </c>
      <c r="B20" s="36">
        <f t="shared" si="6"/>
        <v>116270.44494158588</v>
      </c>
      <c r="C20" s="36">
        <f>C47/'Exchange rates'!$J8</f>
        <v>1177.728063634104</v>
      </c>
      <c r="D20" s="36">
        <f t="shared" si="7"/>
        <v>67233.905045985593</v>
      </c>
      <c r="E20" s="36">
        <f>E47/'Exchange rates'!$J8</f>
        <v>12.17996520009943</v>
      </c>
      <c r="F20" s="36">
        <f>F47/'Exchange rates'!$J8</f>
        <v>24512.055679840916</v>
      </c>
      <c r="G20" s="36">
        <f>G47/'Exchange rates'!$J8</f>
        <v>34478.995774297793</v>
      </c>
      <c r="H20" s="36">
        <f>H47/'Exchange rates'!$J8</f>
        <v>8230.6736266467815</v>
      </c>
      <c r="I20" s="36">
        <f>I47/'Exchange rates'!$J8</f>
        <v>47858.811831966195</v>
      </c>
      <c r="K20" s="147">
        <f t="shared" si="0"/>
        <v>1</v>
      </c>
      <c r="L20" s="147">
        <f t="shared" si="0"/>
        <v>1.0129212666432928E-2</v>
      </c>
      <c r="M20" s="147">
        <f t="shared" si="1"/>
        <v>0.57825447455511003</v>
      </c>
      <c r="N20" s="225">
        <f t="shared" si="1"/>
        <v>1.0475547080101593E-4</v>
      </c>
      <c r="O20" s="148">
        <f t="shared" si="8"/>
        <v>0.50736067522383466</v>
      </c>
      <c r="P20" s="147">
        <f t="shared" si="2"/>
        <v>0.21081931605366902</v>
      </c>
      <c r="Q20" s="147">
        <f t="shared" si="3"/>
        <v>0.29654135917016566</v>
      </c>
      <c r="R20" s="147">
        <f t="shared" si="4"/>
        <v>7.0789043860474271E-2</v>
      </c>
      <c r="S20" s="147">
        <f t="shared" si="5"/>
        <v>0.41161631277845717</v>
      </c>
      <c r="T20" s="148"/>
    </row>
    <row r="21" spans="1:20">
      <c r="A21" s="155">
        <v>2006</v>
      </c>
      <c r="B21" s="36">
        <f t="shared" si="6"/>
        <v>131357.83772684104</v>
      </c>
      <c r="C21" s="36">
        <f>C48/'Exchange rates'!$J9</f>
        <v>1468.4668497651376</v>
      </c>
      <c r="D21" s="36">
        <f t="shared" si="7"/>
        <v>78689.39141148387</v>
      </c>
      <c r="E21" s="36">
        <f>E48/'Exchange rates'!$J9</f>
        <v>0</v>
      </c>
      <c r="F21" s="36">
        <f>F48/'Exchange rates'!$J9</f>
        <v>27935.521958982517</v>
      </c>
      <c r="G21" s="36">
        <f>G48/'Exchange rates'!$J9</f>
        <v>43211.324725993989</v>
      </c>
      <c r="H21" s="36">
        <f>H48/'Exchange rates'!$J9</f>
        <v>7542.5447265073535</v>
      </c>
      <c r="I21" s="36">
        <f>I48/'Exchange rates'!$J9</f>
        <v>51199.979465592034</v>
      </c>
      <c r="K21" s="147">
        <f t="shared" si="0"/>
        <v>1</v>
      </c>
      <c r="L21" s="147">
        <f t="shared" si="0"/>
        <v>1.1179133846728036E-2</v>
      </c>
      <c r="M21" s="147">
        <f t="shared" ref="M21:N27" si="9">IFERROR(D21/$B21,"")</f>
        <v>0.5990460316126599</v>
      </c>
      <c r="N21" s="225">
        <f t="shared" si="9"/>
        <v>0</v>
      </c>
      <c r="O21" s="148">
        <f t="shared" si="8"/>
        <v>0.54162620149797647</v>
      </c>
      <c r="P21" s="147">
        <f t="shared" si="2"/>
        <v>0.21266734016339783</v>
      </c>
      <c r="Q21" s="147">
        <f t="shared" si="3"/>
        <v>0.32895886133457869</v>
      </c>
      <c r="R21" s="147">
        <f t="shared" si="4"/>
        <v>5.741983011468333E-2</v>
      </c>
      <c r="S21" s="147">
        <f t="shared" si="5"/>
        <v>0.38977483454061207</v>
      </c>
      <c r="T21" s="148"/>
    </row>
    <row r="22" spans="1:20">
      <c r="A22" s="155">
        <v>2007</v>
      </c>
      <c r="B22" s="36">
        <f t="shared" si="6"/>
        <v>141358.98723471735</v>
      </c>
      <c r="C22" s="36">
        <f>C49/'Exchange rates'!$J10</f>
        <v>1450.9606998440679</v>
      </c>
      <c r="D22" s="36">
        <f t="shared" si="7"/>
        <v>88066.178608240603</v>
      </c>
      <c r="E22" s="36">
        <f>E49/'Exchange rates'!$J10</f>
        <v>0</v>
      </c>
      <c r="F22" s="36">
        <f>F49/'Exchange rates'!$J10</f>
        <v>30243.676824272537</v>
      </c>
      <c r="G22" s="36">
        <f>G49/'Exchange rates'!$J10</f>
        <v>50532.811797975526</v>
      </c>
      <c r="H22" s="36">
        <f>H49/'Exchange rates'!$J10</f>
        <v>7289.689985992547</v>
      </c>
      <c r="I22" s="36">
        <f>I49/'Exchange rates'!$J10</f>
        <v>51841.847926632661</v>
      </c>
      <c r="K22" s="147">
        <f t="shared" si="0"/>
        <v>1</v>
      </c>
      <c r="L22" s="147">
        <f t="shared" si="0"/>
        <v>1.0264368245896121E-2</v>
      </c>
      <c r="M22" s="147">
        <f t="shared" si="9"/>
        <v>0.62299667202632458</v>
      </c>
      <c r="N22" s="225">
        <f t="shared" si="9"/>
        <v>0</v>
      </c>
      <c r="O22" s="148">
        <f t="shared" si="8"/>
        <v>0.57142803724339075</v>
      </c>
      <c r="P22" s="147">
        <f t="shared" si="2"/>
        <v>0.21394944471450472</v>
      </c>
      <c r="Q22" s="147">
        <f t="shared" si="3"/>
        <v>0.35747859252888603</v>
      </c>
      <c r="R22" s="147">
        <f t="shared" si="4"/>
        <v>5.1568634782933845E-2</v>
      </c>
      <c r="S22" s="147">
        <f t="shared" si="5"/>
        <v>0.3667389597277792</v>
      </c>
      <c r="T22" s="148"/>
    </row>
    <row r="23" spans="1:20">
      <c r="A23" s="155">
        <v>2008</v>
      </c>
      <c r="B23" s="36">
        <f t="shared" si="6"/>
        <v>172811.70809487201</v>
      </c>
      <c r="C23" s="36">
        <f>C50/'Exchange rates'!$J11</f>
        <v>1733.1511061757922</v>
      </c>
      <c r="D23" s="36">
        <f t="shared" si="7"/>
        <v>112697.81612140883</v>
      </c>
      <c r="E23" s="36">
        <f>E50/'Exchange rates'!$J11</f>
        <v>0</v>
      </c>
      <c r="F23" s="36">
        <f>F50/'Exchange rates'!$J11</f>
        <v>48138.72042367814</v>
      </c>
      <c r="G23" s="36">
        <f>G50/'Exchange rates'!$J11</f>
        <v>55264.087013467724</v>
      </c>
      <c r="H23" s="36">
        <f>H50/'Exchange rates'!$J11</f>
        <v>9295.0086842629753</v>
      </c>
      <c r="I23" s="36">
        <f>I50/'Exchange rates'!$J11</f>
        <v>58380.740867287372</v>
      </c>
      <c r="K23" s="147">
        <f t="shared" si="0"/>
        <v>1</v>
      </c>
      <c r="L23" s="147">
        <f t="shared" si="0"/>
        <v>1.0029130116718183E-2</v>
      </c>
      <c r="M23" s="147">
        <f t="shared" si="9"/>
        <v>0.65214224987313241</v>
      </c>
      <c r="N23" s="225">
        <f t="shared" si="9"/>
        <v>0</v>
      </c>
      <c r="O23" s="148">
        <f t="shared" si="8"/>
        <v>0.59835533469976876</v>
      </c>
      <c r="P23" s="147">
        <f t="shared" si="2"/>
        <v>0.27856168401072939</v>
      </c>
      <c r="Q23" s="147">
        <f t="shared" si="3"/>
        <v>0.31979365068903931</v>
      </c>
      <c r="R23" s="147">
        <f t="shared" si="4"/>
        <v>5.3786915173363731E-2</v>
      </c>
      <c r="S23" s="147">
        <f t="shared" si="5"/>
        <v>0.33782862001014941</v>
      </c>
      <c r="T23" s="148"/>
    </row>
    <row r="24" spans="1:20">
      <c r="A24" s="155">
        <v>2009</v>
      </c>
      <c r="B24" s="36">
        <f t="shared" si="6"/>
        <v>161440.98345503281</v>
      </c>
      <c r="C24" s="36">
        <f>C51/'Exchange rates'!$J12</f>
        <v>3282.4198169886308</v>
      </c>
      <c r="D24" s="36">
        <f t="shared" si="7"/>
        <v>98786.163231352257</v>
      </c>
      <c r="E24" s="36">
        <f>E51/'Exchange rates'!$J12</f>
        <v>0</v>
      </c>
      <c r="F24" s="36">
        <f>F51/'Exchange rates'!$J12</f>
        <v>45602.181347629165</v>
      </c>
      <c r="G24" s="36">
        <f>G51/'Exchange rates'!$J12</f>
        <v>45882.013125057769</v>
      </c>
      <c r="H24" s="36">
        <f>H51/'Exchange rates'!$J12</f>
        <v>7301.9687586653108</v>
      </c>
      <c r="I24" s="36">
        <f>I51/'Exchange rates'!$J12</f>
        <v>59372.40040669193</v>
      </c>
      <c r="K24" s="147">
        <f t="shared" si="0"/>
        <v>1</v>
      </c>
      <c r="L24" s="147">
        <f t="shared" si="0"/>
        <v>2.0332010786485975E-2</v>
      </c>
      <c r="M24" s="147">
        <f t="shared" si="9"/>
        <v>0.61190263536066603</v>
      </c>
      <c r="N24" s="225">
        <f t="shared" si="9"/>
        <v>0</v>
      </c>
      <c r="O24" s="148">
        <f t="shared" si="8"/>
        <v>0.56667267824324552</v>
      </c>
      <c r="P24" s="147">
        <f t="shared" si="2"/>
        <v>0.28246967016483165</v>
      </c>
      <c r="Q24" s="147">
        <f t="shared" si="3"/>
        <v>0.28420300807841387</v>
      </c>
      <c r="R24" s="147">
        <f t="shared" si="4"/>
        <v>4.5229957117420401E-2</v>
      </c>
      <c r="S24" s="147">
        <f t="shared" si="5"/>
        <v>0.36776535385284803</v>
      </c>
      <c r="T24" s="148"/>
    </row>
    <row r="25" spans="1:20">
      <c r="A25" s="155">
        <v>2010</v>
      </c>
      <c r="B25" s="36">
        <f t="shared" si="6"/>
        <v>200044.05837734998</v>
      </c>
      <c r="C25" s="36">
        <f>C52/'Exchange rates'!$J13</f>
        <v>5440.4586076551432</v>
      </c>
      <c r="D25" s="36">
        <f t="shared" si="7"/>
        <v>111153.27809347384</v>
      </c>
      <c r="E25" s="36">
        <f>E52/'Exchange rates'!$J13</f>
        <v>0</v>
      </c>
      <c r="F25" s="36">
        <f>F52/'Exchange rates'!$J13</f>
        <v>48761.609132100035</v>
      </c>
      <c r="G25" s="36">
        <f>G52/'Exchange rates'!$J13</f>
        <v>53980.2738628683</v>
      </c>
      <c r="H25" s="36">
        <f>H52/'Exchange rates'!$J13</f>
        <v>8411.3950985055199</v>
      </c>
      <c r="I25" s="36">
        <f>I52/'Exchange rates'!$J13</f>
        <v>83450.321676220992</v>
      </c>
      <c r="K25" s="147">
        <f t="shared" si="0"/>
        <v>1</v>
      </c>
      <c r="L25" s="147">
        <f t="shared" si="0"/>
        <v>2.7196301913614544E-2</v>
      </c>
      <c r="M25" s="147">
        <f t="shared" si="9"/>
        <v>0.55564398660519865</v>
      </c>
      <c r="N25" s="225">
        <f t="shared" si="9"/>
        <v>0</v>
      </c>
      <c r="O25" s="148">
        <f t="shared" si="8"/>
        <v>0.51359627388264029</v>
      </c>
      <c r="P25" s="147">
        <f t="shared" si="2"/>
        <v>0.24375434855515346</v>
      </c>
      <c r="Q25" s="147">
        <f t="shared" si="3"/>
        <v>0.26984192532748685</v>
      </c>
      <c r="R25" s="147">
        <f t="shared" si="4"/>
        <v>4.2047712722558431E-2</v>
      </c>
      <c r="S25" s="147">
        <f t="shared" si="5"/>
        <v>0.41715971148118675</v>
      </c>
      <c r="T25" s="148"/>
    </row>
    <row r="26" spans="1:20">
      <c r="A26" s="155">
        <v>2011</v>
      </c>
      <c r="B26" s="36">
        <f t="shared" si="6"/>
        <v>217695.96660680487</v>
      </c>
      <c r="C26" s="36">
        <f>C53/'Exchange rates'!$J14</f>
        <v>9180.9445226423341</v>
      </c>
      <c r="D26" s="36">
        <f t="shared" si="7"/>
        <v>107663.44707081495</v>
      </c>
      <c r="E26" s="36">
        <f>E53/'Exchange rates'!$J14</f>
        <v>0</v>
      </c>
      <c r="F26" s="36">
        <f>F53/'Exchange rates'!$J14</f>
        <v>46984.905110906184</v>
      </c>
      <c r="G26" s="36">
        <f>G53/'Exchange rates'!$J14</f>
        <v>52058.195408435669</v>
      </c>
      <c r="H26" s="36">
        <f>H53/'Exchange rates'!$J14</f>
        <v>8620.3465514730869</v>
      </c>
      <c r="I26" s="36">
        <f>I53/'Exchange rates'!$J14</f>
        <v>100851.57501334758</v>
      </c>
      <c r="K26" s="147">
        <f t="shared" si="0"/>
        <v>1</v>
      </c>
      <c r="L26" s="147">
        <f t="shared" si="0"/>
        <v>4.2173241267371056E-2</v>
      </c>
      <c r="M26" s="147">
        <f t="shared" si="9"/>
        <v>0.49455875893774848</v>
      </c>
      <c r="N26" s="225">
        <f t="shared" si="9"/>
        <v>0</v>
      </c>
      <c r="O26" s="148">
        <f t="shared" si="8"/>
        <v>0.4549606594146513</v>
      </c>
      <c r="P26" s="147">
        <f t="shared" si="2"/>
        <v>0.21582809200948008</v>
      </c>
      <c r="Q26" s="147">
        <f t="shared" si="3"/>
        <v>0.23913256740517122</v>
      </c>
      <c r="R26" s="147">
        <f t="shared" si="4"/>
        <v>3.9598099523097126E-2</v>
      </c>
      <c r="S26" s="147">
        <f t="shared" si="5"/>
        <v>0.46326799979488048</v>
      </c>
      <c r="T26" s="148"/>
    </row>
    <row r="27" spans="1:20">
      <c r="A27" s="155">
        <v>2012</v>
      </c>
      <c r="B27" s="36">
        <f t="shared" si="6"/>
        <v>222686.93096279301</v>
      </c>
      <c r="C27" s="36">
        <f>C54/'Exchange rates'!$J15</f>
        <v>10754.653858102132</v>
      </c>
      <c r="D27" s="36">
        <f t="shared" si="7"/>
        <v>101544.91361387912</v>
      </c>
      <c r="E27" s="36">
        <f>E54/'Exchange rates'!$J15</f>
        <v>0</v>
      </c>
      <c r="F27" s="36">
        <f>F54/'Exchange rates'!$J15</f>
        <v>42251.774320739838</v>
      </c>
      <c r="G27" s="36">
        <f>G54/'Exchange rates'!$J15</f>
        <v>51652.20923841613</v>
      </c>
      <c r="H27" s="36">
        <f>H54/'Exchange rates'!$J15</f>
        <v>7640.9300547231578</v>
      </c>
      <c r="I27" s="36">
        <f>I54/'Exchange rates'!$J15</f>
        <v>110387.36349081175</v>
      </c>
      <c r="K27" s="147">
        <f t="shared" si="0"/>
        <v>1</v>
      </c>
      <c r="L27" s="147">
        <f t="shared" si="0"/>
        <v>4.8294948480380476E-2</v>
      </c>
      <c r="M27" s="147">
        <f t="shared" si="9"/>
        <v>0.45599853199667767</v>
      </c>
      <c r="N27" s="225">
        <f t="shared" si="9"/>
        <v>0</v>
      </c>
      <c r="O27" s="148">
        <f t="shared" si="8"/>
        <v>0.42168610054105798</v>
      </c>
      <c r="P27" s="147">
        <f t="shared" si="2"/>
        <v>0.18973621010475622</v>
      </c>
      <c r="Q27" s="147">
        <f t="shared" si="3"/>
        <v>0.23194989043630176</v>
      </c>
      <c r="R27" s="147">
        <f t="shared" si="4"/>
        <v>3.4312431455619727E-2</v>
      </c>
      <c r="S27" s="147">
        <f t="shared" si="5"/>
        <v>0.49570651952294187</v>
      </c>
      <c r="T27" s="148"/>
    </row>
    <row r="28" spans="1:20">
      <c r="C28" s="156"/>
    </row>
    <row r="29" spans="1:20">
      <c r="B29" s="248" t="s">
        <v>1</v>
      </c>
      <c r="C29" s="156"/>
    </row>
    <row r="30" spans="1:20">
      <c r="B30" s="248"/>
      <c r="C30" s="248" t="s">
        <v>32</v>
      </c>
      <c r="D30" s="248" t="s">
        <v>2</v>
      </c>
      <c r="I30" s="248" t="s">
        <v>7</v>
      </c>
    </row>
    <row r="31" spans="1:20" ht="51">
      <c r="B31" s="248"/>
      <c r="C31" s="248"/>
      <c r="D31" s="248"/>
      <c r="E31" s="154" t="s">
        <v>3</v>
      </c>
      <c r="F31" s="154" t="s">
        <v>4</v>
      </c>
      <c r="G31" s="154" t="s">
        <v>5</v>
      </c>
      <c r="H31" s="154" t="s">
        <v>6</v>
      </c>
      <c r="I31" s="248"/>
    </row>
    <row r="32" spans="1:20">
      <c r="A32" s="155">
        <v>1990</v>
      </c>
      <c r="B32" s="36"/>
      <c r="C32" s="36"/>
      <c r="D32" s="36"/>
      <c r="E32" s="36"/>
      <c r="F32" s="36"/>
      <c r="G32" s="36"/>
      <c r="H32" s="36"/>
      <c r="I32" s="36"/>
    </row>
    <row r="33" spans="1:9">
      <c r="A33" s="155">
        <v>1991</v>
      </c>
      <c r="B33" s="36"/>
      <c r="C33" s="36"/>
      <c r="D33" s="36"/>
      <c r="E33" s="36"/>
      <c r="F33" s="36"/>
      <c r="G33" s="36"/>
      <c r="H33" s="36"/>
      <c r="I33" s="36"/>
    </row>
    <row r="34" spans="1:9">
      <c r="A34" s="155">
        <v>1992</v>
      </c>
      <c r="B34" s="36"/>
      <c r="C34" s="36"/>
      <c r="D34" s="36"/>
      <c r="E34" s="36"/>
      <c r="F34" s="36"/>
      <c r="G34" s="36"/>
      <c r="H34" s="36"/>
      <c r="I34" s="36"/>
    </row>
    <row r="35" spans="1:9">
      <c r="A35" s="155">
        <v>1993</v>
      </c>
      <c r="B35" s="36"/>
      <c r="C35" s="36"/>
      <c r="D35" s="36"/>
      <c r="E35" s="36"/>
      <c r="F35" s="36"/>
      <c r="G35" s="36"/>
      <c r="H35" s="36"/>
      <c r="I35" s="36"/>
    </row>
    <row r="36" spans="1:9">
      <c r="A36" s="155">
        <v>1994</v>
      </c>
      <c r="B36" s="36"/>
      <c r="C36" s="36"/>
      <c r="D36" s="36"/>
      <c r="E36" s="36"/>
      <c r="F36" s="36"/>
      <c r="G36" s="36"/>
      <c r="H36" s="36"/>
      <c r="I36" s="36"/>
    </row>
    <row r="37" spans="1:9">
      <c r="A37" s="155">
        <v>1995</v>
      </c>
      <c r="B37" s="36"/>
      <c r="C37" s="36"/>
      <c r="D37" s="36"/>
      <c r="E37" s="36"/>
      <c r="F37" s="36"/>
      <c r="G37" s="36"/>
      <c r="H37" s="36"/>
      <c r="I37" s="36"/>
    </row>
    <row r="38" spans="1:9">
      <c r="A38" s="155">
        <v>1996</v>
      </c>
      <c r="B38" s="36"/>
      <c r="C38" s="36"/>
      <c r="D38" s="36"/>
      <c r="E38" s="36"/>
      <c r="F38" s="36"/>
      <c r="G38" s="36"/>
      <c r="H38" s="36"/>
      <c r="I38" s="36"/>
    </row>
    <row r="39" spans="1:9">
      <c r="A39" s="155">
        <v>1997</v>
      </c>
      <c r="B39" s="36"/>
      <c r="C39" s="36"/>
      <c r="D39" s="36"/>
      <c r="E39" s="36"/>
      <c r="F39" s="36"/>
      <c r="G39" s="36"/>
      <c r="H39" s="36"/>
      <c r="I39" s="36"/>
    </row>
    <row r="40" spans="1:9">
      <c r="A40" s="155">
        <v>1998</v>
      </c>
      <c r="B40" s="36"/>
      <c r="C40" s="36"/>
      <c r="D40" s="36"/>
      <c r="E40" s="36"/>
      <c r="F40" s="36"/>
      <c r="G40" s="36"/>
      <c r="H40" s="36"/>
      <c r="I40" s="36"/>
    </row>
    <row r="41" spans="1:9">
      <c r="A41" s="155">
        <v>1999</v>
      </c>
      <c r="B41" s="36">
        <v>269026</v>
      </c>
      <c r="C41" s="36">
        <f t="shared" ref="C41:C54" si="10">IFERROR(B41-SUM(D41,I41),"")</f>
        <v>5635</v>
      </c>
      <c r="D41" s="36">
        <f t="shared" ref="D41:D54" si="11">IFERROR(SUM(E41:H41),"")</f>
        <v>130131</v>
      </c>
      <c r="E41" s="36">
        <v>19588</v>
      </c>
      <c r="F41" s="36">
        <v>57833</v>
      </c>
      <c r="G41" s="36">
        <v>29623</v>
      </c>
      <c r="H41" s="36">
        <v>23087</v>
      </c>
      <c r="I41" s="36">
        <v>133260</v>
      </c>
    </row>
    <row r="42" spans="1:9">
      <c r="A42" s="155">
        <v>2000</v>
      </c>
      <c r="B42" s="36">
        <v>282408</v>
      </c>
      <c r="C42" s="36">
        <f t="shared" si="10"/>
        <v>8576</v>
      </c>
      <c r="D42" s="36">
        <f t="shared" si="11"/>
        <v>137100</v>
      </c>
      <c r="E42" s="36">
        <v>16782</v>
      </c>
      <c r="F42" s="36">
        <v>52185</v>
      </c>
      <c r="G42" s="36">
        <v>42973</v>
      </c>
      <c r="H42" s="36">
        <v>25160</v>
      </c>
      <c r="I42" s="36">
        <v>136732</v>
      </c>
    </row>
    <row r="43" spans="1:9">
      <c r="A43" s="155">
        <v>2001</v>
      </c>
      <c r="B43" s="36">
        <v>302535</v>
      </c>
      <c r="C43" s="36">
        <f t="shared" si="10"/>
        <v>9717</v>
      </c>
      <c r="D43" s="36">
        <f t="shared" si="11"/>
        <v>175720</v>
      </c>
      <c r="E43" s="36">
        <v>18385</v>
      </c>
      <c r="F43" s="36">
        <v>71403</v>
      </c>
      <c r="G43" s="36">
        <v>61316</v>
      </c>
      <c r="H43" s="36">
        <v>24616</v>
      </c>
      <c r="I43" s="36">
        <v>117098</v>
      </c>
    </row>
    <row r="44" spans="1:9">
      <c r="A44" s="155">
        <v>2002</v>
      </c>
      <c r="B44" s="36">
        <v>350696</v>
      </c>
      <c r="C44" s="36">
        <f t="shared" si="10"/>
        <v>9800</v>
      </c>
      <c r="D44" s="36">
        <f t="shared" si="11"/>
        <v>202851</v>
      </c>
      <c r="E44" s="36">
        <v>6773</v>
      </c>
      <c r="F44" s="36">
        <v>87437</v>
      </c>
      <c r="G44" s="36">
        <v>80931</v>
      </c>
      <c r="H44" s="36">
        <v>27710</v>
      </c>
      <c r="I44" s="36">
        <v>138045</v>
      </c>
    </row>
    <row r="45" spans="1:9">
      <c r="A45" s="155">
        <v>2003</v>
      </c>
      <c r="B45" s="36">
        <v>399835</v>
      </c>
      <c r="C45" s="36">
        <f t="shared" si="10"/>
        <v>3104</v>
      </c>
      <c r="D45" s="36">
        <f t="shared" si="11"/>
        <v>231166</v>
      </c>
      <c r="E45" s="36">
        <v>635</v>
      </c>
      <c r="F45" s="36">
        <v>106117</v>
      </c>
      <c r="G45" s="36">
        <v>96285</v>
      </c>
      <c r="H45" s="36">
        <v>28129</v>
      </c>
      <c r="I45" s="36">
        <v>165565</v>
      </c>
    </row>
    <row r="46" spans="1:9">
      <c r="A46" s="155">
        <v>2004</v>
      </c>
      <c r="B46" s="36">
        <v>425932</v>
      </c>
      <c r="C46" s="36">
        <f t="shared" si="10"/>
        <v>3547</v>
      </c>
      <c r="D46" s="36">
        <f t="shared" si="11"/>
        <v>250316</v>
      </c>
      <c r="E46" s="36">
        <v>269</v>
      </c>
      <c r="F46" s="36">
        <v>106304</v>
      </c>
      <c r="G46" s="36">
        <v>111872</v>
      </c>
      <c r="H46" s="36">
        <v>31871</v>
      </c>
      <c r="I46" s="36">
        <v>172069</v>
      </c>
    </row>
    <row r="47" spans="1:9">
      <c r="A47" s="155">
        <v>2005</v>
      </c>
      <c r="B47" s="36">
        <v>467756</v>
      </c>
      <c r="C47" s="36">
        <f t="shared" si="10"/>
        <v>4738</v>
      </c>
      <c r="D47" s="36">
        <f t="shared" si="11"/>
        <v>270482</v>
      </c>
      <c r="E47" s="36">
        <v>49</v>
      </c>
      <c r="F47" s="36">
        <v>98612</v>
      </c>
      <c r="G47" s="36">
        <v>138709</v>
      </c>
      <c r="H47" s="36">
        <v>33112</v>
      </c>
      <c r="I47" s="36">
        <v>192536</v>
      </c>
    </row>
    <row r="48" spans="1:9">
      <c r="A48" s="155">
        <v>2006</v>
      </c>
      <c r="B48" s="36">
        <v>511757</v>
      </c>
      <c r="C48" s="36">
        <f t="shared" si="10"/>
        <v>5721</v>
      </c>
      <c r="D48" s="36">
        <f t="shared" si="11"/>
        <v>306566</v>
      </c>
      <c r="E48" s="36">
        <v>0</v>
      </c>
      <c r="F48" s="36">
        <v>108834</v>
      </c>
      <c r="G48" s="36">
        <v>168347</v>
      </c>
      <c r="H48" s="36">
        <v>29385</v>
      </c>
      <c r="I48" s="36">
        <v>199470</v>
      </c>
    </row>
    <row r="49" spans="1:9">
      <c r="A49" s="155">
        <v>2007</v>
      </c>
      <c r="B49" s="36">
        <v>534860</v>
      </c>
      <c r="C49" s="36">
        <f t="shared" si="10"/>
        <v>5490</v>
      </c>
      <c r="D49" s="36">
        <f t="shared" si="11"/>
        <v>333216</v>
      </c>
      <c r="E49" s="36">
        <v>0</v>
      </c>
      <c r="F49" s="36">
        <v>114433</v>
      </c>
      <c r="G49" s="36">
        <v>191201</v>
      </c>
      <c r="H49" s="36">
        <v>27582</v>
      </c>
      <c r="I49" s="36">
        <v>196154</v>
      </c>
    </row>
    <row r="50" spans="1:9">
      <c r="A50" s="155">
        <v>2008</v>
      </c>
      <c r="B50" s="36">
        <v>606932</v>
      </c>
      <c r="C50" s="36">
        <f t="shared" si="10"/>
        <v>6087</v>
      </c>
      <c r="D50" s="36">
        <f t="shared" si="11"/>
        <v>395806</v>
      </c>
      <c r="E50" s="36">
        <v>0</v>
      </c>
      <c r="F50" s="36">
        <v>169068</v>
      </c>
      <c r="G50" s="36">
        <v>194093</v>
      </c>
      <c r="H50" s="36">
        <v>32645</v>
      </c>
      <c r="I50" s="36">
        <v>205039</v>
      </c>
    </row>
    <row r="51" spans="1:9">
      <c r="A51" s="155">
        <v>2009</v>
      </c>
      <c r="B51" s="36">
        <v>698652</v>
      </c>
      <c r="C51" s="36">
        <f t="shared" si="10"/>
        <v>14205</v>
      </c>
      <c r="D51" s="36">
        <f t="shared" si="11"/>
        <v>427507</v>
      </c>
      <c r="E51" s="36">
        <v>0</v>
      </c>
      <c r="F51" s="36">
        <v>197348</v>
      </c>
      <c r="G51" s="36">
        <v>198559</v>
      </c>
      <c r="H51" s="36">
        <v>31600</v>
      </c>
      <c r="I51" s="36">
        <v>256940</v>
      </c>
    </row>
    <row r="52" spans="1:9">
      <c r="A52" s="155">
        <v>2010</v>
      </c>
      <c r="B52" s="36">
        <v>799116</v>
      </c>
      <c r="C52" s="36">
        <f t="shared" si="10"/>
        <v>21733</v>
      </c>
      <c r="D52" s="36">
        <f t="shared" si="11"/>
        <v>444024</v>
      </c>
      <c r="E52" s="36">
        <v>0</v>
      </c>
      <c r="F52" s="36">
        <v>194788</v>
      </c>
      <c r="G52" s="36">
        <v>215635</v>
      </c>
      <c r="H52" s="36">
        <v>33601</v>
      </c>
      <c r="I52" s="36">
        <v>333359</v>
      </c>
    </row>
    <row r="53" spans="1:9">
      <c r="A53" s="155">
        <v>2011</v>
      </c>
      <c r="B53" s="36">
        <v>897038</v>
      </c>
      <c r="C53" s="36">
        <f t="shared" si="10"/>
        <v>37831</v>
      </c>
      <c r="D53" s="36">
        <f t="shared" si="11"/>
        <v>443638</v>
      </c>
      <c r="E53" s="36">
        <v>0</v>
      </c>
      <c r="F53" s="36">
        <v>193606</v>
      </c>
      <c r="G53" s="36">
        <v>214511</v>
      </c>
      <c r="H53" s="36">
        <v>35521</v>
      </c>
      <c r="I53" s="36">
        <v>415569</v>
      </c>
    </row>
    <row r="54" spans="1:9">
      <c r="A54" s="155">
        <v>2012</v>
      </c>
      <c r="B54" s="36">
        <v>931878</v>
      </c>
      <c r="C54" s="36">
        <f t="shared" si="10"/>
        <v>45005</v>
      </c>
      <c r="D54" s="36">
        <f t="shared" si="11"/>
        <v>424935</v>
      </c>
      <c r="E54" s="36">
        <v>0</v>
      </c>
      <c r="F54" s="36">
        <v>176811</v>
      </c>
      <c r="G54" s="36">
        <v>216149</v>
      </c>
      <c r="H54" s="36">
        <v>31975</v>
      </c>
      <c r="I54" s="36">
        <v>461938</v>
      </c>
    </row>
  </sheetData>
  <mergeCells count="17">
    <mergeCell ref="K1:K4"/>
    <mergeCell ref="L2:L4"/>
    <mergeCell ref="M2:M4"/>
    <mergeCell ref="N3:N4"/>
    <mergeCell ref="O3:O4"/>
    <mergeCell ref="L1:S1"/>
    <mergeCell ref="S2:S4"/>
    <mergeCell ref="R3:R4"/>
    <mergeCell ref="B29:B31"/>
    <mergeCell ref="D30:D31"/>
    <mergeCell ref="I30:I31"/>
    <mergeCell ref="B1:B3"/>
    <mergeCell ref="D1:I1"/>
    <mergeCell ref="D2:D3"/>
    <mergeCell ref="I2:I3"/>
    <mergeCell ref="C2:C3"/>
    <mergeCell ref="C30:C31"/>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94"/>
  <sheetViews>
    <sheetView topLeftCell="D1" zoomScale="77" zoomScaleNormal="77" workbookViewId="0">
      <pane ySplit="9" topLeftCell="A219" activePane="bottomLeft" state="frozen"/>
      <selection activeCell="A58" sqref="A58:A69"/>
      <selection pane="bottomLeft" activeCell="Q245" sqref="Q245"/>
    </sheetView>
  </sheetViews>
  <sheetFormatPr defaultRowHeight="12.75"/>
  <cols>
    <col min="1" max="1" width="22.140625" style="31" customWidth="1"/>
    <col min="2" max="2" width="12.28515625" style="31" customWidth="1"/>
    <col min="3" max="3" width="39.140625" style="31" customWidth="1"/>
    <col min="4" max="4" width="47.5703125" style="31" customWidth="1"/>
    <col min="5" max="5" width="15.85546875" style="31" customWidth="1"/>
    <col min="6" max="6" width="8.42578125" style="31" customWidth="1"/>
    <col min="7" max="7" width="16" style="31" customWidth="1"/>
    <col min="8" max="8" width="0.85546875" style="31" customWidth="1"/>
    <col min="9" max="10" width="8.42578125" style="31" customWidth="1"/>
    <col min="11" max="11" width="39.140625" style="31" customWidth="1"/>
    <col min="12" max="12" width="15.85546875" style="31" customWidth="1"/>
    <col min="13" max="13" width="8.42578125" style="31" customWidth="1"/>
    <col min="14" max="14" width="10.85546875" style="31" bestFit="1" customWidth="1"/>
    <col min="15" max="15" width="39.140625" style="31" customWidth="1"/>
    <col min="16" max="16" width="15.85546875" style="31" customWidth="1"/>
    <col min="17" max="17" width="8.42578125" style="31" customWidth="1"/>
    <col min="18" max="18" width="39.140625" style="31" customWidth="1"/>
    <col min="19" max="19" width="15.85546875" style="31" customWidth="1"/>
    <col min="20" max="20" width="5" style="31" customWidth="1"/>
    <col min="21" max="16384" width="9.140625" style="31"/>
  </cols>
  <sheetData>
    <row r="1" spans="1:31" ht="25.5">
      <c r="A1" s="31" t="s">
        <v>742</v>
      </c>
      <c r="C1" s="158"/>
      <c r="D1" s="158"/>
      <c r="E1" s="158"/>
      <c r="F1" s="158"/>
      <c r="G1" s="158"/>
      <c r="H1" s="159"/>
    </row>
    <row r="2" spans="1:31">
      <c r="A2" s="160"/>
      <c r="B2" s="306" t="s">
        <v>349</v>
      </c>
      <c r="C2" s="306"/>
      <c r="D2" s="306"/>
      <c r="E2" s="306"/>
      <c r="F2" s="306"/>
      <c r="G2" s="306"/>
      <c r="H2" s="161"/>
      <c r="I2" s="307" t="s">
        <v>350</v>
      </c>
      <c r="J2" s="306"/>
      <c r="K2" s="306"/>
      <c r="L2" s="306"/>
      <c r="M2" s="306"/>
      <c r="N2" s="306"/>
      <c r="O2" s="306"/>
      <c r="P2" s="306"/>
      <c r="Q2" s="306"/>
      <c r="R2" s="306"/>
      <c r="S2" s="162"/>
      <c r="T2" s="163"/>
    </row>
    <row r="3" spans="1:31" s="163" customFormat="1">
      <c r="A3" s="162" t="s">
        <v>746</v>
      </c>
      <c r="B3" s="308" t="s">
        <v>107</v>
      </c>
      <c r="C3" s="164"/>
      <c r="D3" s="165"/>
      <c r="E3" s="165"/>
      <c r="F3" s="165"/>
      <c r="G3" s="165"/>
      <c r="H3" s="161"/>
      <c r="I3" s="166" t="s">
        <v>107</v>
      </c>
      <c r="J3" s="165"/>
      <c r="K3" s="165"/>
      <c r="L3" s="165"/>
      <c r="M3" s="165"/>
      <c r="N3" s="165"/>
      <c r="O3" s="165"/>
      <c r="P3" s="165"/>
      <c r="Q3" s="165"/>
      <c r="R3" s="165"/>
      <c r="S3" s="167"/>
    </row>
    <row r="4" spans="1:31" s="163" customFormat="1" ht="25.5">
      <c r="B4" s="308"/>
      <c r="C4" s="309" t="s">
        <v>351</v>
      </c>
      <c r="D4" s="309"/>
      <c r="E4" s="168" t="s">
        <v>352</v>
      </c>
      <c r="F4" s="169" t="s">
        <v>353</v>
      </c>
      <c r="G4" s="170" t="s">
        <v>354</v>
      </c>
      <c r="H4" s="161"/>
      <c r="I4" s="166"/>
      <c r="J4" s="309" t="s">
        <v>355</v>
      </c>
      <c r="K4" s="309"/>
      <c r="L4" s="309"/>
      <c r="M4" s="309"/>
      <c r="N4" s="310" t="s">
        <v>356</v>
      </c>
      <c r="O4" s="309"/>
      <c r="P4" s="309"/>
      <c r="Q4" s="310" t="s">
        <v>357</v>
      </c>
      <c r="R4" s="309"/>
      <c r="S4" s="309"/>
    </row>
    <row r="5" spans="1:31" s="163" customFormat="1">
      <c r="B5" s="308"/>
      <c r="C5" s="171"/>
      <c r="D5" s="172"/>
      <c r="E5" s="168"/>
      <c r="F5" s="169"/>
      <c r="G5" s="170"/>
      <c r="H5" s="161"/>
      <c r="I5" s="166"/>
      <c r="J5" s="170"/>
      <c r="K5" s="170"/>
      <c r="L5" s="170"/>
      <c r="M5" s="170"/>
      <c r="N5" s="168"/>
      <c r="O5" s="170"/>
      <c r="P5" s="170"/>
      <c r="Q5" s="168"/>
      <c r="R5" s="170"/>
      <c r="S5" s="170"/>
    </row>
    <row r="6" spans="1:31" ht="25.5">
      <c r="B6" s="308"/>
      <c r="C6" s="173" t="s">
        <v>358</v>
      </c>
      <c r="D6" s="174" t="s">
        <v>359</v>
      </c>
      <c r="E6" s="168"/>
      <c r="F6" s="169"/>
      <c r="G6" s="170"/>
      <c r="H6" s="161"/>
      <c r="I6" s="166"/>
      <c r="J6" s="170" t="s">
        <v>1</v>
      </c>
      <c r="K6" s="175"/>
      <c r="L6" s="176"/>
      <c r="M6" s="177"/>
      <c r="N6" s="170" t="s">
        <v>1</v>
      </c>
      <c r="O6" s="178"/>
      <c r="P6" s="179"/>
      <c r="Q6" s="169" t="s">
        <v>1</v>
      </c>
      <c r="R6" s="179"/>
      <c r="S6" s="179"/>
    </row>
    <row r="7" spans="1:31" ht="25.5">
      <c r="B7" s="308"/>
      <c r="C7" s="173"/>
      <c r="D7" s="180"/>
      <c r="E7" s="168"/>
      <c r="F7" s="169"/>
      <c r="G7" s="170"/>
      <c r="H7" s="161"/>
      <c r="I7" s="166"/>
      <c r="J7" s="170"/>
      <c r="K7" s="173" t="s">
        <v>358</v>
      </c>
      <c r="L7" s="181" t="s">
        <v>352</v>
      </c>
      <c r="M7" s="173" t="s">
        <v>353</v>
      </c>
      <c r="N7" s="170"/>
      <c r="O7" s="181" t="s">
        <v>358</v>
      </c>
      <c r="P7" s="174" t="s">
        <v>352</v>
      </c>
      <c r="Q7" s="169"/>
      <c r="R7" s="181" t="s">
        <v>358</v>
      </c>
      <c r="S7" s="174" t="s">
        <v>352</v>
      </c>
    </row>
    <row r="8" spans="1:31">
      <c r="B8" s="308"/>
      <c r="C8" s="173"/>
      <c r="D8" s="174"/>
      <c r="E8" s="168"/>
      <c r="F8" s="169"/>
      <c r="G8" s="170"/>
      <c r="H8" s="161"/>
      <c r="I8" s="166"/>
      <c r="J8" s="170"/>
      <c r="K8" s="173"/>
      <c r="L8" s="181"/>
      <c r="M8" s="173"/>
      <c r="N8" s="170"/>
      <c r="O8" s="181"/>
      <c r="P8" s="174"/>
      <c r="Q8" s="169"/>
      <c r="R8" s="181"/>
      <c r="S8" s="180"/>
      <c r="U8" s="305" t="s">
        <v>37</v>
      </c>
      <c r="V8" s="305"/>
      <c r="W8" s="305"/>
      <c r="X8" s="305"/>
      <c r="Y8" s="305"/>
      <c r="Z8" s="182"/>
      <c r="AA8" s="305" t="s">
        <v>38</v>
      </c>
      <c r="AB8" s="305"/>
      <c r="AC8" s="305"/>
      <c r="AD8" s="305"/>
      <c r="AE8" s="305"/>
    </row>
    <row r="9" spans="1:31" ht="51">
      <c r="B9" s="308"/>
      <c r="C9" s="173"/>
      <c r="D9" s="174"/>
      <c r="E9" s="168"/>
      <c r="F9" s="169"/>
      <c r="G9" s="170"/>
      <c r="H9" s="161"/>
      <c r="I9" s="166"/>
      <c r="J9" s="170"/>
      <c r="K9" s="173"/>
      <c r="L9" s="181"/>
      <c r="M9" s="173"/>
      <c r="N9" s="170"/>
      <c r="O9" s="181"/>
      <c r="P9" s="174"/>
      <c r="Q9" s="169"/>
      <c r="R9" s="181"/>
      <c r="S9" s="180"/>
      <c r="U9" s="157" t="s">
        <v>42</v>
      </c>
      <c r="V9" s="157" t="s">
        <v>3</v>
      </c>
      <c r="W9" s="157" t="s">
        <v>43</v>
      </c>
      <c r="X9" s="157" t="s">
        <v>44</v>
      </c>
      <c r="Y9" s="157" t="s">
        <v>45</v>
      </c>
      <c r="Z9" s="183"/>
      <c r="AA9" s="157" t="s">
        <v>42</v>
      </c>
      <c r="AB9" s="157" t="s">
        <v>3</v>
      </c>
      <c r="AC9" s="157" t="s">
        <v>43</v>
      </c>
      <c r="AD9" s="157" t="s">
        <v>44</v>
      </c>
      <c r="AE9" s="157" t="s">
        <v>45</v>
      </c>
    </row>
    <row r="10" spans="1:31">
      <c r="A10" s="184" t="s">
        <v>361</v>
      </c>
      <c r="B10" s="36">
        <f>SUM(C10:G10)</f>
        <v>1148529</v>
      </c>
      <c r="C10" s="36">
        <v>857244</v>
      </c>
      <c r="D10" s="36">
        <v>119</v>
      </c>
      <c r="E10" s="36">
        <v>175196</v>
      </c>
      <c r="F10" s="36">
        <v>23520</v>
      </c>
      <c r="G10" s="36">
        <v>92450</v>
      </c>
      <c r="H10" s="36"/>
      <c r="I10" s="36">
        <f>SUM(J10,N10,Q10)</f>
        <v>1147994</v>
      </c>
      <c r="J10" s="36">
        <f>SUM(K10:M10)</f>
        <v>335343</v>
      </c>
      <c r="K10" s="36">
        <v>196358</v>
      </c>
      <c r="L10" s="36">
        <v>23430</v>
      </c>
      <c r="M10" s="36">
        <v>115555</v>
      </c>
      <c r="N10" s="36">
        <f>SUM(O10:P10)</f>
        <v>205674</v>
      </c>
      <c r="O10" s="36">
        <v>82245</v>
      </c>
      <c r="P10" s="36">
        <v>123429</v>
      </c>
      <c r="Q10" s="36">
        <f>SUM(R10:S10)</f>
        <v>606977</v>
      </c>
      <c r="R10" s="36">
        <v>578641</v>
      </c>
      <c r="S10" s="36">
        <v>28336</v>
      </c>
      <c r="T10" s="36"/>
      <c r="U10" s="36">
        <f>R10/100</f>
        <v>5786.41</v>
      </c>
      <c r="V10" s="36"/>
      <c r="W10" s="36"/>
      <c r="X10" s="36"/>
      <c r="Y10" s="36">
        <f>S10/1000</f>
        <v>28.335999999999999</v>
      </c>
      <c r="Z10" s="29"/>
      <c r="AA10" s="186">
        <f>R10/I10</f>
        <v>0.50404531731002078</v>
      </c>
      <c r="AB10" s="186"/>
      <c r="AC10" s="186"/>
      <c r="AD10" s="186"/>
      <c r="AE10" s="186">
        <f>S10/I10</f>
        <v>2.4683055834786593E-2</v>
      </c>
    </row>
    <row r="11" spans="1:31">
      <c r="A11" s="31" t="s">
        <v>362</v>
      </c>
      <c r="B11" s="36">
        <f t="shared" ref="B11:B74" si="0">SUM(C11:G11)</f>
        <v>1158291</v>
      </c>
      <c r="C11" s="36">
        <v>876616</v>
      </c>
      <c r="D11" s="36">
        <v>119</v>
      </c>
      <c r="E11" s="36">
        <v>180605</v>
      </c>
      <c r="F11" s="36">
        <v>23525</v>
      </c>
      <c r="G11" s="36">
        <v>77426</v>
      </c>
      <c r="H11" s="36"/>
      <c r="I11" s="36">
        <f t="shared" ref="I11:I74" si="1">SUM(J11,N11,Q11)</f>
        <v>1157757</v>
      </c>
      <c r="J11" s="36">
        <f t="shared" ref="J11:J74" si="2">SUM(K11:M11)</f>
        <v>321903</v>
      </c>
      <c r="K11" s="36">
        <v>198557</v>
      </c>
      <c r="L11" s="36">
        <v>22810</v>
      </c>
      <c r="M11" s="36">
        <v>100536</v>
      </c>
      <c r="N11" s="36">
        <f t="shared" ref="N11:N74" si="3">SUM(O11:P11)</f>
        <v>209004</v>
      </c>
      <c r="O11" s="36">
        <v>82130</v>
      </c>
      <c r="P11" s="36">
        <v>126874</v>
      </c>
      <c r="Q11" s="36">
        <f t="shared" ref="Q11:Q74" si="4">SUM(R11:S11)</f>
        <v>626850</v>
      </c>
      <c r="R11" s="36">
        <v>595929</v>
      </c>
      <c r="S11" s="36">
        <v>30921</v>
      </c>
      <c r="T11" s="36"/>
      <c r="U11" s="36">
        <f t="shared" ref="U11:U74" si="5">R11/100</f>
        <v>5959.29</v>
      </c>
      <c r="V11" s="36"/>
      <c r="W11" s="36"/>
      <c r="X11" s="36"/>
      <c r="Y11" s="36">
        <f t="shared" ref="Y11:Y74" si="6">S11/1000</f>
        <v>30.920999999999999</v>
      </c>
      <c r="AA11" s="186">
        <f t="shared" ref="AA11:AA74" si="7">R11/I11</f>
        <v>0.51472718368362269</v>
      </c>
      <c r="AB11" s="186"/>
      <c r="AC11" s="186"/>
      <c r="AD11" s="186"/>
      <c r="AE11" s="186">
        <f t="shared" ref="AE11:AE74" si="8">S11/I11</f>
        <v>2.6707676999577632E-2</v>
      </c>
    </row>
    <row r="12" spans="1:31">
      <c r="A12" s="31" t="s">
        <v>363</v>
      </c>
      <c r="B12" s="36">
        <f t="shared" si="0"/>
        <v>1163245</v>
      </c>
      <c r="C12" s="36">
        <v>885192</v>
      </c>
      <c r="D12" s="36">
        <v>119</v>
      </c>
      <c r="E12" s="36">
        <v>176162</v>
      </c>
      <c r="F12" s="36">
        <v>23625</v>
      </c>
      <c r="G12" s="36">
        <v>78147</v>
      </c>
      <c r="H12" s="36"/>
      <c r="I12" s="36">
        <f t="shared" si="1"/>
        <v>1162713</v>
      </c>
      <c r="J12" s="36">
        <f t="shared" si="2"/>
        <v>332092</v>
      </c>
      <c r="K12" s="36">
        <v>201992</v>
      </c>
      <c r="L12" s="36">
        <v>28742</v>
      </c>
      <c r="M12" s="36">
        <v>101358</v>
      </c>
      <c r="N12" s="36">
        <f t="shared" si="3"/>
        <v>205100</v>
      </c>
      <c r="O12" s="36">
        <v>81802</v>
      </c>
      <c r="P12" s="36">
        <v>123298</v>
      </c>
      <c r="Q12" s="36">
        <f t="shared" si="4"/>
        <v>625521</v>
      </c>
      <c r="R12" s="36">
        <v>601398</v>
      </c>
      <c r="S12" s="36">
        <v>24123</v>
      </c>
      <c r="T12" s="36"/>
      <c r="U12" s="36">
        <f t="shared" si="5"/>
        <v>6013.98</v>
      </c>
      <c r="V12" s="36"/>
      <c r="W12" s="36"/>
      <c r="X12" s="36"/>
      <c r="Y12" s="36">
        <f t="shared" si="6"/>
        <v>24.123000000000001</v>
      </c>
      <c r="AA12" s="186">
        <f t="shared" si="7"/>
        <v>0.51723684176576679</v>
      </c>
      <c r="AB12" s="186"/>
      <c r="AC12" s="186"/>
      <c r="AD12" s="186"/>
      <c r="AE12" s="186">
        <f t="shared" si="8"/>
        <v>2.074716632565388E-2</v>
      </c>
    </row>
    <row r="13" spans="1:31">
      <c r="A13" s="31" t="s">
        <v>364</v>
      </c>
      <c r="B13" s="36">
        <f t="shared" si="0"/>
        <v>1141924</v>
      </c>
      <c r="C13" s="36">
        <v>887257</v>
      </c>
      <c r="D13" s="36">
        <v>125</v>
      </c>
      <c r="E13" s="36">
        <v>153533</v>
      </c>
      <c r="F13" s="36">
        <v>23745</v>
      </c>
      <c r="G13" s="36">
        <v>77264</v>
      </c>
      <c r="H13" s="36"/>
      <c r="I13" s="36">
        <f t="shared" si="1"/>
        <v>1141383</v>
      </c>
      <c r="J13" s="36">
        <f t="shared" si="2"/>
        <v>322935</v>
      </c>
      <c r="K13" s="36">
        <v>203877</v>
      </c>
      <c r="L13" s="36">
        <v>18464</v>
      </c>
      <c r="M13" s="36">
        <v>100594</v>
      </c>
      <c r="N13" s="36">
        <f t="shared" si="3"/>
        <v>212514</v>
      </c>
      <c r="O13" s="36">
        <v>81176</v>
      </c>
      <c r="P13" s="36">
        <v>131338</v>
      </c>
      <c r="Q13" s="36">
        <f t="shared" si="4"/>
        <v>605934</v>
      </c>
      <c r="R13" s="36">
        <v>602204</v>
      </c>
      <c r="S13" s="36">
        <v>3730</v>
      </c>
      <c r="T13" s="36"/>
      <c r="U13" s="36">
        <f t="shared" si="5"/>
        <v>6022.04</v>
      </c>
      <c r="V13" s="36"/>
      <c r="W13" s="36"/>
      <c r="X13" s="36"/>
      <c r="Y13" s="36">
        <f t="shared" si="6"/>
        <v>3.73</v>
      </c>
      <c r="AA13" s="186">
        <f t="shared" si="7"/>
        <v>0.52760904972301148</v>
      </c>
      <c r="AB13" s="186"/>
      <c r="AC13" s="186"/>
      <c r="AD13" s="186"/>
      <c r="AE13" s="186">
        <f t="shared" si="8"/>
        <v>3.2679652666983824E-3</v>
      </c>
    </row>
    <row r="14" spans="1:31">
      <c r="A14" s="31" t="s">
        <v>365</v>
      </c>
      <c r="B14" s="36">
        <f t="shared" si="0"/>
        <v>1145116</v>
      </c>
      <c r="C14" s="36">
        <v>894123</v>
      </c>
      <c r="D14" s="36">
        <v>125</v>
      </c>
      <c r="E14" s="36">
        <v>147585</v>
      </c>
      <c r="F14" s="36">
        <v>23948</v>
      </c>
      <c r="G14" s="36">
        <v>79335</v>
      </c>
      <c r="H14" s="36"/>
      <c r="I14" s="36">
        <f t="shared" si="1"/>
        <v>1144575</v>
      </c>
      <c r="J14" s="36">
        <f t="shared" si="2"/>
        <v>322258</v>
      </c>
      <c r="K14" s="36">
        <v>208953</v>
      </c>
      <c r="L14" s="36">
        <v>10437</v>
      </c>
      <c r="M14" s="36">
        <v>102868</v>
      </c>
      <c r="N14" s="36">
        <f t="shared" si="3"/>
        <v>199923</v>
      </c>
      <c r="O14" s="36">
        <v>76422</v>
      </c>
      <c r="P14" s="36">
        <v>123501</v>
      </c>
      <c r="Q14" s="36">
        <f t="shared" si="4"/>
        <v>622394</v>
      </c>
      <c r="R14" s="36">
        <v>608748</v>
      </c>
      <c r="S14" s="36">
        <v>13646</v>
      </c>
      <c r="T14" s="36"/>
      <c r="U14" s="36">
        <f t="shared" si="5"/>
        <v>6087.48</v>
      </c>
      <c r="V14" s="36"/>
      <c r="W14" s="36"/>
      <c r="X14" s="36"/>
      <c r="Y14" s="36">
        <f t="shared" si="6"/>
        <v>13.646000000000001</v>
      </c>
      <c r="AA14" s="186">
        <f t="shared" si="7"/>
        <v>0.53185505536989708</v>
      </c>
      <c r="AB14" s="186"/>
      <c r="AC14" s="186"/>
      <c r="AD14" s="186"/>
      <c r="AE14" s="186">
        <f t="shared" si="8"/>
        <v>1.1922329248847825E-2</v>
      </c>
    </row>
    <row r="15" spans="1:31">
      <c r="A15" s="31" t="s">
        <v>366</v>
      </c>
      <c r="B15" s="36">
        <f t="shared" si="0"/>
        <v>1161671</v>
      </c>
      <c r="C15" s="36">
        <v>910493</v>
      </c>
      <c r="D15" s="36">
        <v>125</v>
      </c>
      <c r="E15" s="36">
        <v>141198</v>
      </c>
      <c r="F15" s="36">
        <v>23634</v>
      </c>
      <c r="G15" s="36">
        <v>86221</v>
      </c>
      <c r="H15" s="36"/>
      <c r="I15" s="36">
        <f t="shared" si="1"/>
        <v>1161131</v>
      </c>
      <c r="J15" s="36">
        <f t="shared" si="2"/>
        <v>345072</v>
      </c>
      <c r="K15" s="36">
        <v>218548</v>
      </c>
      <c r="L15" s="36">
        <v>17083</v>
      </c>
      <c r="M15" s="36">
        <v>109441</v>
      </c>
      <c r="N15" s="36">
        <f t="shared" si="3"/>
        <v>192128</v>
      </c>
      <c r="O15" s="36">
        <v>70637</v>
      </c>
      <c r="P15" s="36">
        <v>121491</v>
      </c>
      <c r="Q15" s="36">
        <f t="shared" si="4"/>
        <v>623931</v>
      </c>
      <c r="R15" s="36">
        <v>621308</v>
      </c>
      <c r="S15" s="36">
        <v>2623</v>
      </c>
      <c r="T15" s="36"/>
      <c r="U15" s="36">
        <f t="shared" si="5"/>
        <v>6213.08</v>
      </c>
      <c r="V15" s="36"/>
      <c r="W15" s="36"/>
      <c r="X15" s="36"/>
      <c r="Y15" s="36">
        <f t="shared" si="6"/>
        <v>2.6230000000000002</v>
      </c>
      <c r="AA15" s="186">
        <f t="shared" si="7"/>
        <v>0.53508863341001145</v>
      </c>
      <c r="AB15" s="186"/>
      <c r="AC15" s="186"/>
      <c r="AD15" s="186"/>
      <c r="AE15" s="186">
        <f t="shared" si="8"/>
        <v>2.2590043672936128E-3</v>
      </c>
    </row>
    <row r="16" spans="1:31">
      <c r="A16" s="31" t="s">
        <v>367</v>
      </c>
      <c r="B16" s="36">
        <f t="shared" si="0"/>
        <v>1170021</v>
      </c>
      <c r="C16" s="36">
        <v>918995</v>
      </c>
      <c r="D16" s="36">
        <v>125</v>
      </c>
      <c r="E16" s="36">
        <v>142113</v>
      </c>
      <c r="F16" s="36">
        <v>23798</v>
      </c>
      <c r="G16" s="36">
        <v>84990</v>
      </c>
      <c r="H16" s="36"/>
      <c r="I16" s="36">
        <f t="shared" si="1"/>
        <v>1169482</v>
      </c>
      <c r="J16" s="36">
        <f t="shared" si="2"/>
        <v>350059</v>
      </c>
      <c r="K16" s="36">
        <v>216774</v>
      </c>
      <c r="L16" s="36">
        <v>24911</v>
      </c>
      <c r="M16" s="36">
        <v>108374</v>
      </c>
      <c r="N16" s="36">
        <f t="shared" si="3"/>
        <v>182257</v>
      </c>
      <c r="O16" s="36">
        <v>70096</v>
      </c>
      <c r="P16" s="36">
        <v>112161</v>
      </c>
      <c r="Q16" s="36">
        <f t="shared" si="4"/>
        <v>637166</v>
      </c>
      <c r="R16" s="36">
        <v>632125</v>
      </c>
      <c r="S16" s="36">
        <v>5041</v>
      </c>
      <c r="T16" s="36"/>
      <c r="U16" s="36">
        <f t="shared" si="5"/>
        <v>6321.25</v>
      </c>
      <c r="V16" s="36"/>
      <c r="W16" s="36"/>
      <c r="X16" s="36"/>
      <c r="Y16" s="36">
        <f t="shared" si="6"/>
        <v>5.0410000000000004</v>
      </c>
      <c r="AA16" s="186">
        <f t="shared" si="7"/>
        <v>0.54051708363189854</v>
      </c>
      <c r="AB16" s="186"/>
      <c r="AC16" s="186"/>
      <c r="AD16" s="186"/>
      <c r="AE16" s="186">
        <f t="shared" si="8"/>
        <v>4.3104553982019388E-3</v>
      </c>
    </row>
    <row r="17" spans="1:31">
      <c r="A17" s="31" t="s">
        <v>368</v>
      </c>
      <c r="B17" s="36">
        <f t="shared" si="0"/>
        <v>1195084</v>
      </c>
      <c r="C17" s="36">
        <v>932090</v>
      </c>
      <c r="D17" s="36">
        <v>125</v>
      </c>
      <c r="E17" s="36">
        <v>147138</v>
      </c>
      <c r="F17" s="36">
        <v>23955</v>
      </c>
      <c r="G17" s="36">
        <v>91776</v>
      </c>
      <c r="H17" s="36"/>
      <c r="I17" s="36">
        <f t="shared" si="1"/>
        <v>1194545</v>
      </c>
      <c r="J17" s="36">
        <f t="shared" si="2"/>
        <v>348911</v>
      </c>
      <c r="K17" s="36">
        <v>203624</v>
      </c>
      <c r="L17" s="36">
        <v>29970</v>
      </c>
      <c r="M17" s="36">
        <v>115317</v>
      </c>
      <c r="N17" s="36">
        <f t="shared" si="3"/>
        <v>184675</v>
      </c>
      <c r="O17" s="36">
        <v>79104</v>
      </c>
      <c r="P17" s="36">
        <v>105571</v>
      </c>
      <c r="Q17" s="36">
        <f t="shared" si="4"/>
        <v>660959</v>
      </c>
      <c r="R17" s="36">
        <v>649362</v>
      </c>
      <c r="S17" s="36">
        <v>11597</v>
      </c>
      <c r="T17" s="36"/>
      <c r="U17" s="36">
        <f t="shared" si="5"/>
        <v>6493.62</v>
      </c>
      <c r="V17" s="36"/>
      <c r="W17" s="36"/>
      <c r="X17" s="36"/>
      <c r="Y17" s="36">
        <f t="shared" si="6"/>
        <v>11.597</v>
      </c>
      <c r="AA17" s="186">
        <f t="shared" si="7"/>
        <v>0.54360614292471188</v>
      </c>
      <c r="AB17" s="186"/>
      <c r="AC17" s="186"/>
      <c r="AD17" s="186"/>
      <c r="AE17" s="186">
        <f t="shared" si="8"/>
        <v>9.7082989757606448E-3</v>
      </c>
    </row>
    <row r="18" spans="1:31">
      <c r="A18" s="31" t="s">
        <v>369</v>
      </c>
      <c r="B18" s="36">
        <f t="shared" si="0"/>
        <v>1221066</v>
      </c>
      <c r="C18" s="36">
        <v>935107</v>
      </c>
      <c r="D18" s="36">
        <v>125</v>
      </c>
      <c r="E18" s="36">
        <v>151540</v>
      </c>
      <c r="F18" s="36">
        <v>24471</v>
      </c>
      <c r="G18" s="36">
        <v>109823</v>
      </c>
      <c r="H18" s="36"/>
      <c r="I18" s="36">
        <f t="shared" si="1"/>
        <v>1220527</v>
      </c>
      <c r="J18" s="36">
        <f t="shared" si="2"/>
        <v>356746</v>
      </c>
      <c r="K18" s="36">
        <v>196857</v>
      </c>
      <c r="L18" s="36">
        <v>26009</v>
      </c>
      <c r="M18" s="36">
        <v>133880</v>
      </c>
      <c r="N18" s="36">
        <f t="shared" si="3"/>
        <v>199675</v>
      </c>
      <c r="O18" s="36">
        <v>79376</v>
      </c>
      <c r="P18" s="36">
        <v>120299</v>
      </c>
      <c r="Q18" s="36">
        <f t="shared" si="4"/>
        <v>664106</v>
      </c>
      <c r="R18" s="36">
        <v>658874</v>
      </c>
      <c r="S18" s="36">
        <v>5232</v>
      </c>
      <c r="T18" s="36"/>
      <c r="U18" s="36">
        <f t="shared" si="5"/>
        <v>6588.74</v>
      </c>
      <c r="V18" s="36"/>
      <c r="W18" s="36"/>
      <c r="X18" s="36"/>
      <c r="Y18" s="36">
        <f t="shared" si="6"/>
        <v>5.2320000000000002</v>
      </c>
      <c r="AA18" s="186">
        <f t="shared" si="7"/>
        <v>0.53982746797080272</v>
      </c>
      <c r="AB18" s="186"/>
      <c r="AC18" s="186"/>
      <c r="AD18" s="186"/>
      <c r="AE18" s="186">
        <f t="shared" si="8"/>
        <v>4.2866728880229608E-3</v>
      </c>
    </row>
    <row r="19" spans="1:31">
      <c r="A19" s="31" t="s">
        <v>370</v>
      </c>
      <c r="B19" s="36">
        <f t="shared" si="0"/>
        <v>1204671</v>
      </c>
      <c r="C19" s="36">
        <v>961200</v>
      </c>
      <c r="D19" s="36">
        <v>126</v>
      </c>
      <c r="E19" s="36">
        <v>109572</v>
      </c>
      <c r="F19" s="36">
        <v>24791</v>
      </c>
      <c r="G19" s="36">
        <v>108982</v>
      </c>
      <c r="H19" s="36"/>
      <c r="I19" s="36">
        <f t="shared" si="1"/>
        <v>1204132</v>
      </c>
      <c r="J19" s="36">
        <f t="shared" si="2"/>
        <v>363952</v>
      </c>
      <c r="K19" s="36">
        <v>206206</v>
      </c>
      <c r="L19" s="36">
        <v>24387</v>
      </c>
      <c r="M19" s="36">
        <v>133359</v>
      </c>
      <c r="N19" s="36">
        <f t="shared" si="3"/>
        <v>153111</v>
      </c>
      <c r="O19" s="36">
        <v>75144</v>
      </c>
      <c r="P19" s="36">
        <v>77967</v>
      </c>
      <c r="Q19" s="36">
        <f t="shared" si="4"/>
        <v>687069</v>
      </c>
      <c r="R19" s="36">
        <v>679850</v>
      </c>
      <c r="S19" s="36">
        <v>7219</v>
      </c>
      <c r="T19" s="36"/>
      <c r="U19" s="36">
        <f t="shared" si="5"/>
        <v>6798.5</v>
      </c>
      <c r="V19" s="36"/>
      <c r="W19" s="36"/>
      <c r="X19" s="36"/>
      <c r="Y19" s="36">
        <f t="shared" si="6"/>
        <v>7.2190000000000003</v>
      </c>
      <c r="AA19" s="186">
        <f t="shared" si="7"/>
        <v>0.56459756903728164</v>
      </c>
      <c r="AB19" s="186"/>
      <c r="AC19" s="186"/>
      <c r="AD19" s="186"/>
      <c r="AE19" s="186">
        <f t="shared" si="8"/>
        <v>5.9951898961243455E-3</v>
      </c>
    </row>
    <row r="20" spans="1:31">
      <c r="A20" s="31" t="s">
        <v>371</v>
      </c>
      <c r="B20" s="36">
        <f t="shared" si="0"/>
        <v>1204822</v>
      </c>
      <c r="C20" s="36">
        <v>961407</v>
      </c>
      <c r="D20" s="36">
        <v>126</v>
      </c>
      <c r="E20" s="36">
        <v>110463</v>
      </c>
      <c r="F20" s="36">
        <v>25009</v>
      </c>
      <c r="G20" s="36">
        <v>107817</v>
      </c>
      <c r="H20" s="36"/>
      <c r="I20" s="36">
        <f t="shared" si="1"/>
        <v>1204282</v>
      </c>
      <c r="J20" s="36">
        <f t="shared" si="2"/>
        <v>353555</v>
      </c>
      <c r="K20" s="36">
        <v>207298</v>
      </c>
      <c r="L20" s="36">
        <v>13845</v>
      </c>
      <c r="M20" s="36">
        <v>132412</v>
      </c>
      <c r="N20" s="36">
        <f t="shared" si="3"/>
        <v>163505</v>
      </c>
      <c r="O20" s="36">
        <v>74395</v>
      </c>
      <c r="P20" s="36">
        <v>89110</v>
      </c>
      <c r="Q20" s="36">
        <f t="shared" si="4"/>
        <v>687222</v>
      </c>
      <c r="R20" s="36">
        <v>679714</v>
      </c>
      <c r="S20" s="36">
        <v>7508</v>
      </c>
      <c r="T20" s="36"/>
      <c r="U20" s="36">
        <f t="shared" si="5"/>
        <v>6797.14</v>
      </c>
      <c r="V20" s="36"/>
      <c r="W20" s="36"/>
      <c r="X20" s="36"/>
      <c r="Y20" s="36">
        <f t="shared" si="6"/>
        <v>7.508</v>
      </c>
      <c r="AA20" s="186">
        <f t="shared" si="7"/>
        <v>0.56441431491959526</v>
      </c>
      <c r="AB20" s="186"/>
      <c r="AC20" s="186"/>
      <c r="AD20" s="186"/>
      <c r="AE20" s="186">
        <f t="shared" si="8"/>
        <v>6.2344201773338803E-3</v>
      </c>
    </row>
    <row r="21" spans="1:31">
      <c r="A21" s="31" t="s">
        <v>372</v>
      </c>
      <c r="B21" s="36">
        <f t="shared" si="0"/>
        <v>1234847</v>
      </c>
      <c r="C21" s="36">
        <v>978513</v>
      </c>
      <c r="D21" s="36">
        <v>113</v>
      </c>
      <c r="E21" s="36">
        <v>118313</v>
      </c>
      <c r="F21" s="36">
        <v>137092</v>
      </c>
      <c r="G21" s="36">
        <v>816</v>
      </c>
      <c r="H21" s="36"/>
      <c r="I21" s="36">
        <f t="shared" si="1"/>
        <v>1234320</v>
      </c>
      <c r="J21" s="36">
        <f t="shared" si="2"/>
        <v>358742</v>
      </c>
      <c r="K21" s="36">
        <v>202017</v>
      </c>
      <c r="L21" s="36">
        <v>19232</v>
      </c>
      <c r="M21" s="36">
        <v>137493</v>
      </c>
      <c r="N21" s="36">
        <f t="shared" si="3"/>
        <v>177106</v>
      </c>
      <c r="O21" s="36">
        <v>85427</v>
      </c>
      <c r="P21" s="36">
        <v>91679</v>
      </c>
      <c r="Q21" s="36">
        <f t="shared" si="4"/>
        <v>698472</v>
      </c>
      <c r="R21" s="36">
        <v>691069</v>
      </c>
      <c r="S21" s="36">
        <v>7403</v>
      </c>
      <c r="T21" s="36"/>
      <c r="U21" s="36">
        <f t="shared" si="5"/>
        <v>6910.69</v>
      </c>
      <c r="V21" s="36"/>
      <c r="W21" s="36"/>
      <c r="X21" s="36"/>
      <c r="Y21" s="36">
        <f t="shared" si="6"/>
        <v>7.4029999999999996</v>
      </c>
      <c r="AA21" s="186">
        <f t="shared" si="7"/>
        <v>0.55987831356536388</v>
      </c>
      <c r="AB21" s="186"/>
      <c r="AC21" s="186"/>
      <c r="AD21" s="186"/>
      <c r="AE21" s="186">
        <f t="shared" si="8"/>
        <v>5.9976343249724543E-3</v>
      </c>
    </row>
    <row r="22" spans="1:31">
      <c r="A22" s="31" t="s">
        <v>373</v>
      </c>
      <c r="B22" s="36">
        <f t="shared" si="0"/>
        <v>1277629</v>
      </c>
      <c r="C22" s="36">
        <v>999366</v>
      </c>
      <c r="D22" s="36">
        <v>113</v>
      </c>
      <c r="E22" s="36">
        <v>141189</v>
      </c>
      <c r="F22" s="36">
        <v>26259</v>
      </c>
      <c r="G22" s="36">
        <v>110702</v>
      </c>
      <c r="H22" s="36"/>
      <c r="I22" s="36">
        <f t="shared" si="1"/>
        <v>1277101</v>
      </c>
      <c r="J22" s="36">
        <f t="shared" si="2"/>
        <v>371646</v>
      </c>
      <c r="K22" s="36">
        <v>212287</v>
      </c>
      <c r="L22" s="36">
        <v>22812</v>
      </c>
      <c r="M22" s="36">
        <v>136547</v>
      </c>
      <c r="N22" s="36">
        <f t="shared" si="3"/>
        <v>196240</v>
      </c>
      <c r="O22" s="36">
        <v>86464</v>
      </c>
      <c r="P22" s="36">
        <v>109776</v>
      </c>
      <c r="Q22" s="36">
        <f t="shared" si="4"/>
        <v>709215</v>
      </c>
      <c r="R22" s="36">
        <v>700614</v>
      </c>
      <c r="S22" s="36">
        <v>8601</v>
      </c>
      <c r="T22" s="36"/>
      <c r="U22" s="36">
        <f t="shared" si="5"/>
        <v>7006.14</v>
      </c>
      <c r="V22" s="36"/>
      <c r="W22" s="36"/>
      <c r="X22" s="36"/>
      <c r="Y22" s="36">
        <f t="shared" si="6"/>
        <v>8.6010000000000009</v>
      </c>
      <c r="AA22" s="186">
        <f t="shared" si="7"/>
        <v>0.548597174381666</v>
      </c>
      <c r="AB22" s="186"/>
      <c r="AC22" s="186"/>
      <c r="AD22" s="186"/>
      <c r="AE22" s="186">
        <f t="shared" si="8"/>
        <v>6.7347844845474245E-3</v>
      </c>
    </row>
    <row r="23" spans="1:31">
      <c r="A23" s="31" t="s">
        <v>374</v>
      </c>
      <c r="B23" s="36">
        <f t="shared" si="0"/>
        <v>1279353</v>
      </c>
      <c r="C23" s="36">
        <v>1012076</v>
      </c>
      <c r="D23" s="36">
        <v>113</v>
      </c>
      <c r="E23" s="36">
        <v>149080</v>
      </c>
      <c r="F23" s="36">
        <v>26259</v>
      </c>
      <c r="G23" s="36">
        <v>91825</v>
      </c>
      <c r="H23" s="36"/>
      <c r="I23" s="36">
        <f t="shared" si="1"/>
        <v>1278827</v>
      </c>
      <c r="J23" s="36">
        <f t="shared" si="2"/>
        <v>344589</v>
      </c>
      <c r="K23" s="36">
        <v>217150</v>
      </c>
      <c r="L23" s="36">
        <v>9769</v>
      </c>
      <c r="M23" s="36">
        <v>117670</v>
      </c>
      <c r="N23" s="36">
        <f t="shared" si="3"/>
        <v>200057</v>
      </c>
      <c r="O23" s="36">
        <v>79336</v>
      </c>
      <c r="P23" s="36">
        <v>120721</v>
      </c>
      <c r="Q23" s="36">
        <f t="shared" si="4"/>
        <v>734181</v>
      </c>
      <c r="R23" s="36">
        <v>715590</v>
      </c>
      <c r="S23" s="36">
        <v>18591</v>
      </c>
      <c r="T23" s="36"/>
      <c r="U23" s="36">
        <f t="shared" si="5"/>
        <v>7155.9</v>
      </c>
      <c r="V23" s="36"/>
      <c r="W23" s="36"/>
      <c r="X23" s="36"/>
      <c r="Y23" s="36">
        <f t="shared" si="6"/>
        <v>18.591000000000001</v>
      </c>
      <c r="AA23" s="186">
        <f t="shared" si="7"/>
        <v>0.55956747863471756</v>
      </c>
      <c r="AB23" s="186"/>
      <c r="AC23" s="186"/>
      <c r="AD23" s="186"/>
      <c r="AE23" s="186">
        <f t="shared" si="8"/>
        <v>1.453754104347187E-2</v>
      </c>
    </row>
    <row r="24" spans="1:31">
      <c r="A24" s="31" t="s">
        <v>375</v>
      </c>
      <c r="B24" s="36">
        <f t="shared" si="0"/>
        <v>1309359</v>
      </c>
      <c r="C24" s="36">
        <v>1034156</v>
      </c>
      <c r="D24" s="36">
        <v>113</v>
      </c>
      <c r="E24" s="36">
        <v>155758</v>
      </c>
      <c r="F24" s="36">
        <v>26359</v>
      </c>
      <c r="G24" s="36">
        <v>92973</v>
      </c>
      <c r="H24" s="36"/>
      <c r="I24" s="36">
        <f t="shared" si="1"/>
        <v>1308834</v>
      </c>
      <c r="J24" s="36">
        <f t="shared" si="2"/>
        <v>371024</v>
      </c>
      <c r="K24" s="36">
        <v>227074</v>
      </c>
      <c r="L24" s="36">
        <v>25032</v>
      </c>
      <c r="M24" s="36">
        <v>118918</v>
      </c>
      <c r="N24" s="36">
        <f t="shared" si="3"/>
        <v>198036</v>
      </c>
      <c r="O24" s="36">
        <v>79678</v>
      </c>
      <c r="P24" s="36">
        <v>118358</v>
      </c>
      <c r="Q24" s="36">
        <f t="shared" si="4"/>
        <v>739774</v>
      </c>
      <c r="R24" s="36">
        <v>727405</v>
      </c>
      <c r="S24" s="36">
        <v>12369</v>
      </c>
      <c r="T24" s="36"/>
      <c r="U24" s="36">
        <f t="shared" si="5"/>
        <v>7274.05</v>
      </c>
      <c r="V24" s="36"/>
      <c r="W24" s="36"/>
      <c r="X24" s="36"/>
      <c r="Y24" s="36">
        <f t="shared" si="6"/>
        <v>12.369</v>
      </c>
      <c r="AA24" s="186">
        <f t="shared" si="7"/>
        <v>0.55576566623422063</v>
      </c>
      <c r="AB24" s="186"/>
      <c r="AC24" s="186"/>
      <c r="AD24" s="186"/>
      <c r="AE24" s="186">
        <f t="shared" si="8"/>
        <v>9.450396306941904E-3</v>
      </c>
    </row>
    <row r="25" spans="1:31">
      <c r="A25" s="31" t="s">
        <v>376</v>
      </c>
      <c r="B25" s="36">
        <f t="shared" si="0"/>
        <v>1312847</v>
      </c>
      <c r="C25" s="36">
        <v>1040213</v>
      </c>
      <c r="D25" s="36">
        <v>103</v>
      </c>
      <c r="E25" s="36">
        <v>154176</v>
      </c>
      <c r="F25" s="36">
        <v>26490</v>
      </c>
      <c r="G25" s="36">
        <v>91865</v>
      </c>
      <c r="H25" s="36"/>
      <c r="I25" s="36">
        <f t="shared" si="1"/>
        <v>1312329</v>
      </c>
      <c r="J25" s="36">
        <f t="shared" si="2"/>
        <v>383045</v>
      </c>
      <c r="K25" s="36">
        <v>232017</v>
      </c>
      <c r="L25" s="36">
        <v>33087</v>
      </c>
      <c r="M25" s="36">
        <v>117941</v>
      </c>
      <c r="N25" s="36">
        <f t="shared" si="3"/>
        <v>191998</v>
      </c>
      <c r="O25" s="36">
        <v>76280</v>
      </c>
      <c r="P25" s="36">
        <v>115718</v>
      </c>
      <c r="Q25" s="36">
        <f t="shared" si="4"/>
        <v>737286</v>
      </c>
      <c r="R25" s="36">
        <v>731915</v>
      </c>
      <c r="S25" s="36">
        <v>5371</v>
      </c>
      <c r="T25" s="36"/>
      <c r="U25" s="36">
        <f t="shared" si="5"/>
        <v>7319.15</v>
      </c>
      <c r="V25" s="36"/>
      <c r="W25" s="36"/>
      <c r="X25" s="36"/>
      <c r="Y25" s="36">
        <f t="shared" si="6"/>
        <v>5.3710000000000004</v>
      </c>
      <c r="AA25" s="186">
        <f t="shared" si="7"/>
        <v>0.55772218704303567</v>
      </c>
      <c r="AB25" s="186"/>
      <c r="AC25" s="186"/>
      <c r="AD25" s="186"/>
      <c r="AE25" s="186">
        <f t="shared" si="8"/>
        <v>4.092723699621055E-3</v>
      </c>
    </row>
    <row r="26" spans="1:31">
      <c r="A26" s="31" t="s">
        <v>377</v>
      </c>
      <c r="B26" s="36">
        <f t="shared" si="0"/>
        <v>1313363</v>
      </c>
      <c r="C26" s="36">
        <v>1048525</v>
      </c>
      <c r="D26" s="36">
        <v>103</v>
      </c>
      <c r="E26" s="36">
        <v>145591</v>
      </c>
      <c r="F26" s="36">
        <v>26710</v>
      </c>
      <c r="G26" s="36">
        <v>92434</v>
      </c>
      <c r="H26" s="36"/>
      <c r="I26" s="36">
        <f t="shared" si="1"/>
        <v>1312845</v>
      </c>
      <c r="J26" s="36">
        <f t="shared" si="2"/>
        <v>377429</v>
      </c>
      <c r="K26" s="36">
        <v>239943</v>
      </c>
      <c r="L26" s="36">
        <v>18757</v>
      </c>
      <c r="M26" s="36">
        <v>118729</v>
      </c>
      <c r="N26" s="36">
        <f t="shared" si="3"/>
        <v>198368</v>
      </c>
      <c r="O26" s="36">
        <v>77301</v>
      </c>
      <c r="P26" s="36">
        <v>121067</v>
      </c>
      <c r="Q26" s="36">
        <f t="shared" si="4"/>
        <v>737048</v>
      </c>
      <c r="R26" s="36">
        <v>731281</v>
      </c>
      <c r="S26" s="36">
        <v>5767</v>
      </c>
      <c r="T26" s="36"/>
      <c r="U26" s="36">
        <f t="shared" si="5"/>
        <v>7312.81</v>
      </c>
      <c r="V26" s="36"/>
      <c r="W26" s="36"/>
      <c r="X26" s="36"/>
      <c r="Y26" s="36">
        <f t="shared" si="6"/>
        <v>5.7670000000000003</v>
      </c>
      <c r="AA26" s="186">
        <f t="shared" si="7"/>
        <v>0.55702005948912481</v>
      </c>
      <c r="AB26" s="186"/>
      <c r="AC26" s="186"/>
      <c r="AD26" s="186"/>
      <c r="AE26" s="186">
        <f t="shared" si="8"/>
        <v>4.3927500961651982E-3</v>
      </c>
    </row>
    <row r="27" spans="1:31">
      <c r="A27" s="31" t="s">
        <v>378</v>
      </c>
      <c r="B27" s="36">
        <f t="shared" si="0"/>
        <v>1335495</v>
      </c>
      <c r="C27" s="36">
        <v>1067664</v>
      </c>
      <c r="D27" s="36">
        <v>103</v>
      </c>
      <c r="E27" s="36">
        <v>132871</v>
      </c>
      <c r="F27" s="36">
        <v>26175</v>
      </c>
      <c r="G27" s="36">
        <v>108682</v>
      </c>
      <c r="H27" s="36"/>
      <c r="I27" s="36">
        <f t="shared" si="1"/>
        <v>1334976</v>
      </c>
      <c r="J27" s="36">
        <f t="shared" si="2"/>
        <v>408606</v>
      </c>
      <c r="K27" s="36">
        <v>249946</v>
      </c>
      <c r="L27" s="36">
        <v>24218</v>
      </c>
      <c r="M27" s="36">
        <v>134442</v>
      </c>
      <c r="N27" s="36">
        <f t="shared" si="3"/>
        <v>183152</v>
      </c>
      <c r="O27" s="36">
        <v>77562</v>
      </c>
      <c r="P27" s="36">
        <v>105590</v>
      </c>
      <c r="Q27" s="36">
        <f t="shared" si="4"/>
        <v>743218</v>
      </c>
      <c r="R27" s="36">
        <v>740155</v>
      </c>
      <c r="S27" s="36">
        <v>3063</v>
      </c>
      <c r="T27" s="36"/>
      <c r="U27" s="36">
        <f t="shared" si="5"/>
        <v>7401.55</v>
      </c>
      <c r="V27" s="36"/>
      <c r="W27" s="36"/>
      <c r="X27" s="36"/>
      <c r="Y27" s="36">
        <f t="shared" si="6"/>
        <v>3.0630000000000002</v>
      </c>
      <c r="AA27" s="186">
        <f t="shared" si="7"/>
        <v>0.55443318831199961</v>
      </c>
      <c r="AB27" s="186"/>
      <c r="AC27" s="186"/>
      <c r="AD27" s="186"/>
      <c r="AE27" s="186">
        <f t="shared" si="8"/>
        <v>2.2944232705307062E-3</v>
      </c>
    </row>
    <row r="28" spans="1:31">
      <c r="A28" s="31" t="s">
        <v>379</v>
      </c>
      <c r="B28" s="36">
        <f t="shared" si="0"/>
        <v>1352144</v>
      </c>
      <c r="C28" s="36">
        <v>1079007</v>
      </c>
      <c r="D28" s="36">
        <v>33</v>
      </c>
      <c r="E28" s="36">
        <v>138756</v>
      </c>
      <c r="F28" s="36">
        <v>26340</v>
      </c>
      <c r="G28" s="36">
        <v>108008</v>
      </c>
      <c r="H28" s="36"/>
      <c r="I28" s="36">
        <f t="shared" si="1"/>
        <v>1351696</v>
      </c>
      <c r="J28" s="36">
        <f t="shared" si="2"/>
        <v>411116</v>
      </c>
      <c r="K28" s="36">
        <v>247311</v>
      </c>
      <c r="L28" s="36">
        <v>29872</v>
      </c>
      <c r="M28" s="36">
        <v>133933</v>
      </c>
      <c r="N28" s="36">
        <f t="shared" si="3"/>
        <v>172539</v>
      </c>
      <c r="O28" s="36">
        <v>73773</v>
      </c>
      <c r="P28" s="36">
        <v>98766</v>
      </c>
      <c r="Q28" s="36">
        <f t="shared" si="4"/>
        <v>768041</v>
      </c>
      <c r="R28" s="36">
        <v>757923</v>
      </c>
      <c r="S28" s="36">
        <v>10118</v>
      </c>
      <c r="T28" s="36"/>
      <c r="U28" s="36">
        <f t="shared" si="5"/>
        <v>7579.23</v>
      </c>
      <c r="V28" s="36"/>
      <c r="W28" s="36"/>
      <c r="X28" s="36"/>
      <c r="Y28" s="36">
        <f t="shared" si="6"/>
        <v>10.118</v>
      </c>
      <c r="AA28" s="186">
        <f t="shared" si="7"/>
        <v>0.56072001396763771</v>
      </c>
      <c r="AB28" s="186"/>
      <c r="AC28" s="186"/>
      <c r="AD28" s="186"/>
      <c r="AE28" s="186">
        <f t="shared" si="8"/>
        <v>7.4854109207987598E-3</v>
      </c>
    </row>
    <row r="29" spans="1:31">
      <c r="A29" s="31" t="s">
        <v>380</v>
      </c>
      <c r="B29" s="36">
        <f t="shared" si="0"/>
        <v>1379542</v>
      </c>
      <c r="C29" s="36">
        <v>1088231</v>
      </c>
      <c r="D29" s="36">
        <v>33</v>
      </c>
      <c r="E29" s="36">
        <v>134797</v>
      </c>
      <c r="F29" s="36">
        <v>26466</v>
      </c>
      <c r="G29" s="36">
        <v>130015</v>
      </c>
      <c r="H29" s="36"/>
      <c r="I29" s="36">
        <f t="shared" si="1"/>
        <v>1379094</v>
      </c>
      <c r="J29" s="36">
        <f t="shared" si="2"/>
        <v>414991</v>
      </c>
      <c r="K29" s="36">
        <v>237198</v>
      </c>
      <c r="L29" s="36">
        <v>21726</v>
      </c>
      <c r="M29" s="36">
        <v>156067</v>
      </c>
      <c r="N29" s="36">
        <f t="shared" si="3"/>
        <v>177464</v>
      </c>
      <c r="O29" s="36">
        <v>84462</v>
      </c>
      <c r="P29" s="36">
        <v>93002</v>
      </c>
      <c r="Q29" s="36">
        <f t="shared" si="4"/>
        <v>786639</v>
      </c>
      <c r="R29" s="36">
        <v>766570</v>
      </c>
      <c r="S29" s="36">
        <v>20069</v>
      </c>
      <c r="T29" s="36"/>
      <c r="U29" s="36">
        <f t="shared" si="5"/>
        <v>7665.7</v>
      </c>
      <c r="V29" s="36"/>
      <c r="W29" s="36"/>
      <c r="X29" s="36"/>
      <c r="Y29" s="36">
        <f t="shared" si="6"/>
        <v>20.068999999999999</v>
      </c>
      <c r="AA29" s="186">
        <f t="shared" si="7"/>
        <v>0.55585043514075183</v>
      </c>
      <c r="AB29" s="186"/>
      <c r="AC29" s="186"/>
      <c r="AD29" s="186"/>
      <c r="AE29" s="186">
        <f t="shared" si="8"/>
        <v>1.4552307529435992E-2</v>
      </c>
    </row>
    <row r="30" spans="1:31">
      <c r="A30" s="31" t="s">
        <v>381</v>
      </c>
      <c r="B30" s="36">
        <f t="shared" si="0"/>
        <v>1401761</v>
      </c>
      <c r="C30" s="36">
        <v>1100061</v>
      </c>
      <c r="D30" s="36">
        <v>33</v>
      </c>
      <c r="E30" s="36">
        <v>141509</v>
      </c>
      <c r="F30" s="36">
        <v>26912</v>
      </c>
      <c r="G30" s="36">
        <v>133246</v>
      </c>
      <c r="H30" s="36"/>
      <c r="I30" s="36">
        <f t="shared" si="1"/>
        <v>1401313</v>
      </c>
      <c r="J30" s="36">
        <f t="shared" si="2"/>
        <v>434407</v>
      </c>
      <c r="K30" s="36">
        <v>246442</v>
      </c>
      <c r="L30" s="36">
        <v>28221</v>
      </c>
      <c r="M30" s="36">
        <v>159744</v>
      </c>
      <c r="N30" s="36">
        <f t="shared" si="3"/>
        <v>182487</v>
      </c>
      <c r="O30" s="36">
        <v>76304</v>
      </c>
      <c r="P30" s="36">
        <v>106183</v>
      </c>
      <c r="Q30" s="36">
        <f t="shared" si="4"/>
        <v>784419</v>
      </c>
      <c r="R30" s="36">
        <v>777315</v>
      </c>
      <c r="S30" s="36">
        <v>7104</v>
      </c>
      <c r="T30" s="36"/>
      <c r="U30" s="36">
        <f t="shared" si="5"/>
        <v>7773.15</v>
      </c>
      <c r="V30" s="36"/>
      <c r="W30" s="36"/>
      <c r="X30" s="36"/>
      <c r="Y30" s="36">
        <f t="shared" si="6"/>
        <v>7.1040000000000001</v>
      </c>
      <c r="AA30" s="186">
        <f t="shared" si="7"/>
        <v>0.5547047661728679</v>
      </c>
      <c r="AB30" s="186"/>
      <c r="AC30" s="186"/>
      <c r="AD30" s="186"/>
      <c r="AE30" s="186">
        <f t="shared" si="8"/>
        <v>5.0695312182217674E-3</v>
      </c>
    </row>
    <row r="31" spans="1:31">
      <c r="A31" s="31" t="s">
        <v>382</v>
      </c>
      <c r="B31" s="36">
        <f t="shared" si="0"/>
        <v>1383860</v>
      </c>
      <c r="C31" s="36">
        <v>1110690</v>
      </c>
      <c r="D31" s="36">
        <v>33</v>
      </c>
      <c r="E31" s="36">
        <v>113472</v>
      </c>
      <c r="F31" s="36">
        <v>27267</v>
      </c>
      <c r="G31" s="36">
        <v>132398</v>
      </c>
      <c r="H31" s="36"/>
      <c r="I31" s="36">
        <f t="shared" si="1"/>
        <v>1383413</v>
      </c>
      <c r="J31" s="36">
        <f t="shared" si="2"/>
        <v>442134</v>
      </c>
      <c r="K31" s="36">
        <v>248565</v>
      </c>
      <c r="L31" s="36">
        <v>34318</v>
      </c>
      <c r="M31" s="36">
        <v>159251</v>
      </c>
      <c r="N31" s="36">
        <f t="shared" si="3"/>
        <v>147708</v>
      </c>
      <c r="O31" s="36">
        <v>76875</v>
      </c>
      <c r="P31" s="36">
        <v>70833</v>
      </c>
      <c r="Q31" s="36">
        <f t="shared" si="4"/>
        <v>793571</v>
      </c>
      <c r="R31" s="36">
        <v>785250</v>
      </c>
      <c r="S31" s="36">
        <v>8321</v>
      </c>
      <c r="T31" s="36"/>
      <c r="U31" s="36">
        <f t="shared" si="5"/>
        <v>7852.5</v>
      </c>
      <c r="V31" s="36"/>
      <c r="W31" s="36"/>
      <c r="X31" s="36"/>
      <c r="Y31" s="36">
        <f t="shared" si="6"/>
        <v>8.3209999999999997</v>
      </c>
      <c r="AA31" s="186">
        <f t="shared" si="7"/>
        <v>0.56761791308886067</v>
      </c>
      <c r="AB31" s="186"/>
      <c r="AC31" s="186"/>
      <c r="AD31" s="186"/>
      <c r="AE31" s="186">
        <f t="shared" si="8"/>
        <v>6.0148343264086719E-3</v>
      </c>
    </row>
    <row r="32" spans="1:31">
      <c r="A32" s="31" t="s">
        <v>383</v>
      </c>
      <c r="B32" s="36">
        <f t="shared" si="0"/>
        <v>1385893</v>
      </c>
      <c r="C32" s="36">
        <v>1109712</v>
      </c>
      <c r="D32" s="36">
        <v>39</v>
      </c>
      <c r="E32" s="36">
        <v>115731</v>
      </c>
      <c r="F32" s="36">
        <v>27534</v>
      </c>
      <c r="G32" s="36">
        <v>132877</v>
      </c>
      <c r="H32" s="36"/>
      <c r="I32" s="36">
        <f t="shared" si="1"/>
        <v>1385440</v>
      </c>
      <c r="J32" s="36">
        <f t="shared" si="2"/>
        <v>429301</v>
      </c>
      <c r="K32" s="36">
        <v>248147</v>
      </c>
      <c r="L32" s="36">
        <v>21158</v>
      </c>
      <c r="M32" s="36">
        <v>159996</v>
      </c>
      <c r="N32" s="36">
        <f t="shared" si="3"/>
        <v>168523</v>
      </c>
      <c r="O32" s="36">
        <v>81615</v>
      </c>
      <c r="P32" s="36">
        <v>86908</v>
      </c>
      <c r="Q32" s="36">
        <f t="shared" si="4"/>
        <v>787616</v>
      </c>
      <c r="R32" s="36">
        <v>779950</v>
      </c>
      <c r="S32" s="36">
        <v>7666</v>
      </c>
      <c r="T32" s="36"/>
      <c r="U32" s="36">
        <f t="shared" si="5"/>
        <v>7799.5</v>
      </c>
      <c r="V32" s="36"/>
      <c r="W32" s="36"/>
      <c r="X32" s="36"/>
      <c r="Y32" s="36">
        <f t="shared" si="6"/>
        <v>7.6660000000000004</v>
      </c>
      <c r="AA32" s="186">
        <f t="shared" si="7"/>
        <v>0.56296194710705627</v>
      </c>
      <c r="AB32" s="186"/>
      <c r="AC32" s="186"/>
      <c r="AD32" s="186"/>
      <c r="AE32" s="186">
        <f t="shared" si="8"/>
        <v>5.5332601917080495E-3</v>
      </c>
    </row>
    <row r="33" spans="1:31">
      <c r="A33" s="31" t="s">
        <v>384</v>
      </c>
      <c r="B33" s="36">
        <f t="shared" si="0"/>
        <v>1395847</v>
      </c>
      <c r="C33" s="36">
        <v>1115020</v>
      </c>
      <c r="D33" s="36">
        <v>38</v>
      </c>
      <c r="E33" s="36">
        <v>118477</v>
      </c>
      <c r="F33" s="36">
        <v>161305</v>
      </c>
      <c r="G33" s="36">
        <v>1007</v>
      </c>
      <c r="H33" s="36"/>
      <c r="I33" s="36">
        <f t="shared" si="1"/>
        <v>1395396</v>
      </c>
      <c r="J33" s="36">
        <f t="shared" si="2"/>
        <v>426518</v>
      </c>
      <c r="K33" s="36">
        <v>238957</v>
      </c>
      <c r="L33" s="36">
        <v>25663</v>
      </c>
      <c r="M33" s="36">
        <v>161898</v>
      </c>
      <c r="N33" s="36">
        <f t="shared" si="3"/>
        <v>170793</v>
      </c>
      <c r="O33" s="36">
        <v>86730</v>
      </c>
      <c r="P33" s="36">
        <v>84063</v>
      </c>
      <c r="Q33" s="36">
        <f t="shared" si="4"/>
        <v>798085</v>
      </c>
      <c r="R33" s="36">
        <v>789334</v>
      </c>
      <c r="S33" s="36">
        <v>8751</v>
      </c>
      <c r="T33" s="36"/>
      <c r="U33" s="36">
        <f t="shared" si="5"/>
        <v>7893.34</v>
      </c>
      <c r="V33" s="36"/>
      <c r="W33" s="36"/>
      <c r="X33" s="36"/>
      <c r="Y33" s="36">
        <f t="shared" si="6"/>
        <v>8.7509999999999994</v>
      </c>
      <c r="AA33" s="186">
        <f t="shared" si="7"/>
        <v>0.56567024701231761</v>
      </c>
      <c r="AB33" s="186"/>
      <c r="AC33" s="186"/>
      <c r="AD33" s="186"/>
      <c r="AE33" s="186">
        <f t="shared" si="8"/>
        <v>6.2713380287746272E-3</v>
      </c>
    </row>
    <row r="34" spans="1:31">
      <c r="A34" s="31" t="s">
        <v>385</v>
      </c>
      <c r="B34" s="36">
        <f t="shared" si="0"/>
        <v>1458903</v>
      </c>
      <c r="C34" s="36">
        <v>1133667</v>
      </c>
      <c r="D34" s="36">
        <v>32</v>
      </c>
      <c r="E34" s="36">
        <v>163385</v>
      </c>
      <c r="F34" s="36">
        <v>144534</v>
      </c>
      <c r="G34" s="36">
        <v>17285</v>
      </c>
      <c r="H34" s="36"/>
      <c r="I34" s="36">
        <f t="shared" si="1"/>
        <v>1458458</v>
      </c>
      <c r="J34" s="36">
        <f t="shared" si="2"/>
        <v>438529</v>
      </c>
      <c r="K34" s="36">
        <v>245974</v>
      </c>
      <c r="L34" s="36">
        <v>31150</v>
      </c>
      <c r="M34" s="36">
        <v>161405</v>
      </c>
      <c r="N34" s="36">
        <f t="shared" si="3"/>
        <v>200202</v>
      </c>
      <c r="O34" s="36">
        <v>87311</v>
      </c>
      <c r="P34" s="36">
        <v>112891</v>
      </c>
      <c r="Q34" s="36">
        <f t="shared" si="4"/>
        <v>819727</v>
      </c>
      <c r="R34" s="36">
        <v>800383</v>
      </c>
      <c r="S34" s="36">
        <v>19344</v>
      </c>
      <c r="T34" s="36"/>
      <c r="U34" s="36">
        <f t="shared" si="5"/>
        <v>8003.83</v>
      </c>
      <c r="V34" s="36"/>
      <c r="W34" s="36"/>
      <c r="X34" s="36"/>
      <c r="Y34" s="36">
        <f t="shared" si="6"/>
        <v>19.344000000000001</v>
      </c>
      <c r="AA34" s="186">
        <f t="shared" si="7"/>
        <v>0.54878714368188863</v>
      </c>
      <c r="AB34" s="186"/>
      <c r="AC34" s="186"/>
      <c r="AD34" s="186"/>
      <c r="AE34" s="186">
        <f t="shared" si="8"/>
        <v>1.3263323318189486E-2</v>
      </c>
    </row>
    <row r="35" spans="1:31">
      <c r="A35" s="31" t="s">
        <v>386</v>
      </c>
      <c r="B35" s="36">
        <f t="shared" si="0"/>
        <v>1449478</v>
      </c>
      <c r="C35" s="36">
        <v>1151856</v>
      </c>
      <c r="D35" s="36">
        <v>32</v>
      </c>
      <c r="E35" s="36">
        <v>156245</v>
      </c>
      <c r="F35" s="36">
        <v>29167</v>
      </c>
      <c r="G35" s="36">
        <v>112178</v>
      </c>
      <c r="H35" s="36"/>
      <c r="I35" s="36">
        <f t="shared" si="1"/>
        <v>1449032</v>
      </c>
      <c r="J35" s="36">
        <f t="shared" si="2"/>
        <v>417292</v>
      </c>
      <c r="K35" s="36">
        <v>254451</v>
      </c>
      <c r="L35" s="36">
        <v>21910</v>
      </c>
      <c r="M35" s="36">
        <v>140931</v>
      </c>
      <c r="N35" s="36">
        <f t="shared" si="3"/>
        <v>197150</v>
      </c>
      <c r="O35" s="36">
        <v>87554</v>
      </c>
      <c r="P35" s="36">
        <v>109596</v>
      </c>
      <c r="Q35" s="36">
        <f t="shared" si="4"/>
        <v>834590</v>
      </c>
      <c r="R35" s="36">
        <v>809851</v>
      </c>
      <c r="S35" s="36">
        <v>24739</v>
      </c>
      <c r="T35" s="36"/>
      <c r="U35" s="36">
        <f t="shared" si="5"/>
        <v>8098.51</v>
      </c>
      <c r="V35" s="36"/>
      <c r="W35" s="36"/>
      <c r="X35" s="36"/>
      <c r="Y35" s="36">
        <f t="shared" si="6"/>
        <v>24.739000000000001</v>
      </c>
      <c r="AA35" s="186">
        <f t="shared" si="7"/>
        <v>0.55889103898326609</v>
      </c>
      <c r="AB35" s="186"/>
      <c r="AC35" s="186"/>
      <c r="AD35" s="186"/>
      <c r="AE35" s="186">
        <f t="shared" si="8"/>
        <v>1.7072776860690447E-2</v>
      </c>
    </row>
    <row r="36" spans="1:31">
      <c r="A36" s="31" t="s">
        <v>387</v>
      </c>
      <c r="B36" s="36">
        <f t="shared" si="0"/>
        <v>1453267</v>
      </c>
      <c r="C36" s="36">
        <v>1159437</v>
      </c>
      <c r="D36" s="36">
        <v>32</v>
      </c>
      <c r="E36" s="36">
        <v>148285</v>
      </c>
      <c r="F36" s="36">
        <v>29315</v>
      </c>
      <c r="G36" s="36">
        <v>116198</v>
      </c>
      <c r="H36" s="36"/>
      <c r="I36" s="36">
        <f t="shared" si="1"/>
        <v>1452821</v>
      </c>
      <c r="J36" s="36">
        <f t="shared" si="2"/>
        <v>430881</v>
      </c>
      <c r="K36" s="36">
        <v>259212</v>
      </c>
      <c r="L36" s="36">
        <v>26570</v>
      </c>
      <c r="M36" s="36">
        <v>145099</v>
      </c>
      <c r="N36" s="36">
        <f t="shared" si="3"/>
        <v>201669</v>
      </c>
      <c r="O36" s="36">
        <v>84315</v>
      </c>
      <c r="P36" s="36">
        <v>117354</v>
      </c>
      <c r="Q36" s="36">
        <f t="shared" si="4"/>
        <v>820271</v>
      </c>
      <c r="R36" s="36">
        <v>815910</v>
      </c>
      <c r="S36" s="36">
        <v>4361</v>
      </c>
      <c r="T36" s="36"/>
      <c r="U36" s="36">
        <f t="shared" si="5"/>
        <v>8159.1</v>
      </c>
      <c r="V36" s="36"/>
      <c r="W36" s="36"/>
      <c r="X36" s="36"/>
      <c r="Y36" s="36">
        <f t="shared" si="6"/>
        <v>4.3609999999999998</v>
      </c>
      <c r="AA36" s="186">
        <f t="shared" si="7"/>
        <v>0.5616039415729811</v>
      </c>
      <c r="AB36" s="186"/>
      <c r="AC36" s="186"/>
      <c r="AD36" s="186"/>
      <c r="AE36" s="186">
        <f t="shared" si="8"/>
        <v>3.0017462577977602E-3</v>
      </c>
    </row>
    <row r="37" spans="1:31">
      <c r="A37" s="31" t="s">
        <v>388</v>
      </c>
      <c r="B37" s="36">
        <f t="shared" si="0"/>
        <v>1453130</v>
      </c>
      <c r="C37" s="36">
        <v>1157403</v>
      </c>
      <c r="D37" s="36">
        <v>32</v>
      </c>
      <c r="E37" s="36">
        <v>150864</v>
      </c>
      <c r="F37" s="36">
        <v>37129</v>
      </c>
      <c r="G37" s="36">
        <v>107702</v>
      </c>
      <c r="H37" s="36"/>
      <c r="I37" s="36">
        <f t="shared" si="1"/>
        <v>1452683</v>
      </c>
      <c r="J37" s="36">
        <f t="shared" si="2"/>
        <v>438831</v>
      </c>
      <c r="K37" s="36">
        <v>273115</v>
      </c>
      <c r="L37" s="36">
        <v>21300</v>
      </c>
      <c r="M37" s="36">
        <v>144416</v>
      </c>
      <c r="N37" s="36">
        <f t="shared" si="3"/>
        <v>192113</v>
      </c>
      <c r="O37" s="36">
        <v>78184</v>
      </c>
      <c r="P37" s="36">
        <v>113929</v>
      </c>
      <c r="Q37" s="36">
        <f t="shared" si="4"/>
        <v>821739</v>
      </c>
      <c r="R37" s="36">
        <v>806104</v>
      </c>
      <c r="S37" s="36">
        <v>15635</v>
      </c>
      <c r="T37" s="36"/>
      <c r="U37" s="36">
        <f t="shared" si="5"/>
        <v>8061.04</v>
      </c>
      <c r="V37" s="36"/>
      <c r="W37" s="36"/>
      <c r="X37" s="36"/>
      <c r="Y37" s="36">
        <f t="shared" si="6"/>
        <v>15.635</v>
      </c>
      <c r="AA37" s="186">
        <f t="shared" si="7"/>
        <v>0.55490702376223855</v>
      </c>
      <c r="AB37" s="186"/>
      <c r="AC37" s="186"/>
      <c r="AD37" s="186"/>
      <c r="AE37" s="186">
        <f t="shared" si="8"/>
        <v>1.0762843648614323E-2</v>
      </c>
    </row>
    <row r="38" spans="1:31">
      <c r="A38" s="31" t="s">
        <v>389</v>
      </c>
      <c r="B38" s="36">
        <f t="shared" si="0"/>
        <v>1465647</v>
      </c>
      <c r="C38" s="36">
        <v>1173094</v>
      </c>
      <c r="D38" s="36">
        <v>32</v>
      </c>
      <c r="E38" s="36">
        <v>145925</v>
      </c>
      <c r="F38" s="36">
        <v>37389</v>
      </c>
      <c r="G38" s="36">
        <v>109207</v>
      </c>
      <c r="H38" s="36"/>
      <c r="I38" s="36">
        <f t="shared" si="1"/>
        <v>1465203</v>
      </c>
      <c r="J38" s="36">
        <f t="shared" si="2"/>
        <v>443997</v>
      </c>
      <c r="K38" s="36">
        <v>278754</v>
      </c>
      <c r="L38" s="36">
        <v>19061</v>
      </c>
      <c r="M38" s="36">
        <v>146182</v>
      </c>
      <c r="N38" s="36">
        <f t="shared" si="3"/>
        <v>185196</v>
      </c>
      <c r="O38" s="36">
        <v>78509</v>
      </c>
      <c r="P38" s="36">
        <v>106687</v>
      </c>
      <c r="Q38" s="36">
        <f t="shared" si="4"/>
        <v>836010</v>
      </c>
      <c r="R38" s="36">
        <v>815832</v>
      </c>
      <c r="S38" s="36">
        <v>20178</v>
      </c>
      <c r="T38" s="36"/>
      <c r="U38" s="36">
        <f t="shared" si="5"/>
        <v>8158.32</v>
      </c>
      <c r="V38" s="36"/>
      <c r="W38" s="36"/>
      <c r="X38" s="36"/>
      <c r="Y38" s="36">
        <f t="shared" si="6"/>
        <v>20.178000000000001</v>
      </c>
      <c r="AA38" s="186">
        <f t="shared" si="7"/>
        <v>0.55680475674701735</v>
      </c>
      <c r="AB38" s="186"/>
      <c r="AC38" s="186"/>
      <c r="AD38" s="186"/>
      <c r="AE38" s="186">
        <f t="shared" si="8"/>
        <v>1.3771470574384574E-2</v>
      </c>
    </row>
    <row r="39" spans="1:31">
      <c r="A39" s="31" t="s">
        <v>390</v>
      </c>
      <c r="B39" s="36">
        <f t="shared" si="0"/>
        <v>1479452</v>
      </c>
      <c r="C39" s="36">
        <v>1191689</v>
      </c>
      <c r="D39" s="36">
        <v>32</v>
      </c>
      <c r="E39" s="36">
        <v>136075</v>
      </c>
      <c r="F39" s="36">
        <v>95754</v>
      </c>
      <c r="G39" s="36">
        <v>55902</v>
      </c>
      <c r="H39" s="36"/>
      <c r="I39" s="36">
        <f t="shared" si="1"/>
        <v>1479006</v>
      </c>
      <c r="J39" s="36">
        <f t="shared" si="2"/>
        <v>465475</v>
      </c>
      <c r="K39" s="36">
        <v>294940</v>
      </c>
      <c r="L39" s="36">
        <v>19293</v>
      </c>
      <c r="M39" s="36">
        <v>151242</v>
      </c>
      <c r="N39" s="36">
        <f t="shared" si="3"/>
        <v>183357</v>
      </c>
      <c r="O39" s="36">
        <v>72613</v>
      </c>
      <c r="P39" s="36">
        <v>110744</v>
      </c>
      <c r="Q39" s="36">
        <f t="shared" si="4"/>
        <v>830174</v>
      </c>
      <c r="R39" s="36">
        <v>824136</v>
      </c>
      <c r="S39" s="36">
        <v>6038</v>
      </c>
      <c r="T39" s="36"/>
      <c r="U39" s="36">
        <f t="shared" si="5"/>
        <v>8241.36</v>
      </c>
      <c r="V39" s="36"/>
      <c r="W39" s="36"/>
      <c r="X39" s="36"/>
      <c r="Y39" s="36">
        <f t="shared" si="6"/>
        <v>6.0380000000000003</v>
      </c>
      <c r="AA39" s="186">
        <f t="shared" si="7"/>
        <v>0.55722289159070348</v>
      </c>
      <c r="AB39" s="186"/>
      <c r="AC39" s="186"/>
      <c r="AD39" s="186"/>
      <c r="AE39" s="186">
        <f t="shared" si="8"/>
        <v>4.0824716059299285E-3</v>
      </c>
    </row>
    <row r="40" spans="1:31">
      <c r="A40" s="31" t="s">
        <v>391</v>
      </c>
      <c r="B40" s="36">
        <f t="shared" si="0"/>
        <v>1499229</v>
      </c>
      <c r="C40" s="36">
        <v>1207483</v>
      </c>
      <c r="D40" s="36">
        <v>32</v>
      </c>
      <c r="E40" s="36">
        <v>142207</v>
      </c>
      <c r="F40" s="36">
        <v>87994</v>
      </c>
      <c r="G40" s="36">
        <v>61513</v>
      </c>
      <c r="H40" s="36"/>
      <c r="I40" s="36">
        <f t="shared" si="1"/>
        <v>1498784</v>
      </c>
      <c r="J40" s="36">
        <f t="shared" si="2"/>
        <v>472529</v>
      </c>
      <c r="K40" s="36">
        <v>304326</v>
      </c>
      <c r="L40" s="36">
        <v>19110</v>
      </c>
      <c r="M40" s="36">
        <v>149093</v>
      </c>
      <c r="N40" s="36">
        <f t="shared" si="3"/>
        <v>175386</v>
      </c>
      <c r="O40" s="36">
        <v>72878</v>
      </c>
      <c r="P40" s="36">
        <v>102508</v>
      </c>
      <c r="Q40" s="36">
        <f t="shared" si="4"/>
        <v>850869</v>
      </c>
      <c r="R40" s="36">
        <v>830280</v>
      </c>
      <c r="S40" s="36">
        <v>20589</v>
      </c>
      <c r="T40" s="36"/>
      <c r="U40" s="36">
        <f t="shared" si="5"/>
        <v>8302.7999999999993</v>
      </c>
      <c r="V40" s="36"/>
      <c r="W40" s="36"/>
      <c r="X40" s="36"/>
      <c r="Y40" s="36">
        <f t="shared" si="6"/>
        <v>20.588999999999999</v>
      </c>
      <c r="AA40" s="186">
        <f t="shared" si="7"/>
        <v>0.55396908427098235</v>
      </c>
      <c r="AB40" s="186"/>
      <c r="AC40" s="186"/>
      <c r="AD40" s="186"/>
      <c r="AE40" s="186">
        <f t="shared" si="8"/>
        <v>1.3737136238443965E-2</v>
      </c>
    </row>
    <row r="41" spans="1:31">
      <c r="A41" s="31" t="s">
        <v>392</v>
      </c>
      <c r="B41" s="36">
        <f t="shared" si="0"/>
        <v>1517763</v>
      </c>
      <c r="C41" s="36">
        <v>1213387</v>
      </c>
      <c r="D41" s="36">
        <v>32</v>
      </c>
      <c r="E41" s="36">
        <v>141326</v>
      </c>
      <c r="F41" s="36">
        <v>88152</v>
      </c>
      <c r="G41" s="36">
        <v>74866</v>
      </c>
      <c r="H41" s="36"/>
      <c r="I41" s="36">
        <f t="shared" si="1"/>
        <v>1517316</v>
      </c>
      <c r="J41" s="36">
        <f t="shared" si="2"/>
        <v>465836</v>
      </c>
      <c r="K41" s="36">
        <v>295027</v>
      </c>
      <c r="L41" s="36">
        <v>8205</v>
      </c>
      <c r="M41" s="36">
        <v>162604</v>
      </c>
      <c r="N41" s="36">
        <f t="shared" si="3"/>
        <v>194024</v>
      </c>
      <c r="O41" s="36">
        <v>83354</v>
      </c>
      <c r="P41" s="36">
        <v>110670</v>
      </c>
      <c r="Q41" s="36">
        <f t="shared" si="4"/>
        <v>857456</v>
      </c>
      <c r="R41" s="36">
        <v>835006</v>
      </c>
      <c r="S41" s="36">
        <v>22450</v>
      </c>
      <c r="T41" s="36"/>
      <c r="U41" s="36">
        <f t="shared" si="5"/>
        <v>8350.06</v>
      </c>
      <c r="V41" s="36"/>
      <c r="W41" s="36"/>
      <c r="X41" s="36"/>
      <c r="Y41" s="36">
        <f t="shared" si="6"/>
        <v>22.45</v>
      </c>
      <c r="AA41" s="186">
        <f t="shared" si="7"/>
        <v>0.55031779800647984</v>
      </c>
      <c r="AB41" s="186"/>
      <c r="AC41" s="186"/>
      <c r="AD41" s="186"/>
      <c r="AE41" s="186">
        <f t="shared" si="8"/>
        <v>1.4795863221636099E-2</v>
      </c>
    </row>
    <row r="42" spans="1:31">
      <c r="A42" s="31" t="s">
        <v>393</v>
      </c>
      <c r="B42" s="36">
        <f t="shared" si="0"/>
        <v>1532672</v>
      </c>
      <c r="C42" s="36">
        <v>1223844</v>
      </c>
      <c r="D42" s="36">
        <v>32</v>
      </c>
      <c r="E42" s="36">
        <v>142744</v>
      </c>
      <c r="F42" s="36">
        <v>88601</v>
      </c>
      <c r="G42" s="36">
        <v>77451</v>
      </c>
      <c r="H42" s="36"/>
      <c r="I42" s="36">
        <f t="shared" si="1"/>
        <v>1532224</v>
      </c>
      <c r="J42" s="36">
        <f t="shared" si="2"/>
        <v>476265</v>
      </c>
      <c r="K42" s="36">
        <v>303579</v>
      </c>
      <c r="L42" s="36">
        <v>7049</v>
      </c>
      <c r="M42" s="36">
        <v>165637</v>
      </c>
      <c r="N42" s="36">
        <f t="shared" si="3"/>
        <v>204438</v>
      </c>
      <c r="O42" s="36">
        <v>75290</v>
      </c>
      <c r="P42" s="36">
        <v>129148</v>
      </c>
      <c r="Q42" s="36">
        <f t="shared" si="4"/>
        <v>851521</v>
      </c>
      <c r="R42" s="36">
        <v>844975</v>
      </c>
      <c r="S42" s="36">
        <v>6546</v>
      </c>
      <c r="T42" s="36"/>
      <c r="U42" s="36">
        <f t="shared" si="5"/>
        <v>8449.75</v>
      </c>
      <c r="V42" s="36"/>
      <c r="W42" s="36"/>
      <c r="X42" s="36"/>
      <c r="Y42" s="36">
        <f t="shared" si="6"/>
        <v>6.5460000000000003</v>
      </c>
      <c r="AA42" s="186">
        <f t="shared" si="7"/>
        <v>0.55146962846163483</v>
      </c>
      <c r="AB42" s="186"/>
      <c r="AC42" s="186"/>
      <c r="AD42" s="186"/>
      <c r="AE42" s="186">
        <f t="shared" si="8"/>
        <v>4.2722212940144522E-3</v>
      </c>
    </row>
    <row r="43" spans="1:31">
      <c r="A43" s="31" t="s">
        <v>394</v>
      </c>
      <c r="B43" s="36">
        <f t="shared" si="0"/>
        <v>1514265</v>
      </c>
      <c r="C43" s="36">
        <v>1232589</v>
      </c>
      <c r="D43" s="36">
        <v>32</v>
      </c>
      <c r="E43" s="36">
        <v>117905</v>
      </c>
      <c r="F43" s="36">
        <v>88931</v>
      </c>
      <c r="G43" s="36">
        <v>74808</v>
      </c>
      <c r="H43" s="36"/>
      <c r="I43" s="36">
        <f t="shared" si="1"/>
        <v>1513818</v>
      </c>
      <c r="J43" s="36">
        <f t="shared" si="2"/>
        <v>484148</v>
      </c>
      <c r="K43" s="36">
        <v>304121</v>
      </c>
      <c r="L43" s="36">
        <v>16703</v>
      </c>
      <c r="M43" s="36">
        <v>163324</v>
      </c>
      <c r="N43" s="36">
        <f t="shared" si="3"/>
        <v>163954</v>
      </c>
      <c r="O43" s="36">
        <v>77090</v>
      </c>
      <c r="P43" s="36">
        <v>86864</v>
      </c>
      <c r="Q43" s="36">
        <f t="shared" si="4"/>
        <v>865716</v>
      </c>
      <c r="R43" s="36">
        <v>851378</v>
      </c>
      <c r="S43" s="36">
        <v>14338</v>
      </c>
      <c r="T43" s="36"/>
      <c r="U43" s="36">
        <f t="shared" si="5"/>
        <v>8513.7800000000007</v>
      </c>
      <c r="V43" s="36"/>
      <c r="W43" s="36"/>
      <c r="X43" s="36"/>
      <c r="Y43" s="36">
        <f t="shared" si="6"/>
        <v>14.337999999999999</v>
      </c>
      <c r="AA43" s="186">
        <f t="shared" si="7"/>
        <v>0.56240446341634198</v>
      </c>
      <c r="AB43" s="186"/>
      <c r="AC43" s="186"/>
      <c r="AD43" s="186"/>
      <c r="AE43" s="186">
        <f t="shared" si="8"/>
        <v>9.4714159826346372E-3</v>
      </c>
    </row>
    <row r="44" spans="1:31">
      <c r="A44" s="31" t="s">
        <v>395</v>
      </c>
      <c r="B44" s="36">
        <f t="shared" si="0"/>
        <v>1512547</v>
      </c>
      <c r="C44" s="36">
        <v>1232037</v>
      </c>
      <c r="D44" s="36">
        <v>32</v>
      </c>
      <c r="E44" s="36">
        <v>118963</v>
      </c>
      <c r="F44" s="36">
        <v>89167</v>
      </c>
      <c r="G44" s="36">
        <v>72348</v>
      </c>
      <c r="H44" s="36"/>
      <c r="I44" s="36">
        <f t="shared" si="1"/>
        <v>1512100</v>
      </c>
      <c r="J44" s="36">
        <f t="shared" si="2"/>
        <v>471516</v>
      </c>
      <c r="K44" s="36">
        <v>304640</v>
      </c>
      <c r="L44" s="36">
        <v>5775</v>
      </c>
      <c r="M44" s="36">
        <v>161101</v>
      </c>
      <c r="N44" s="36">
        <f t="shared" si="3"/>
        <v>179016</v>
      </c>
      <c r="O44" s="36">
        <v>77738</v>
      </c>
      <c r="P44" s="36">
        <v>101278</v>
      </c>
      <c r="Q44" s="36">
        <f t="shared" si="4"/>
        <v>861568</v>
      </c>
      <c r="R44" s="36">
        <v>849658</v>
      </c>
      <c r="S44" s="36">
        <v>11910</v>
      </c>
      <c r="T44" s="36"/>
      <c r="U44" s="36">
        <f t="shared" si="5"/>
        <v>8496.58</v>
      </c>
      <c r="V44" s="36"/>
      <c r="W44" s="36"/>
      <c r="X44" s="36"/>
      <c r="Y44" s="36">
        <f t="shared" si="6"/>
        <v>11.91</v>
      </c>
      <c r="AA44" s="186">
        <f t="shared" si="7"/>
        <v>0.56190595860062165</v>
      </c>
      <c r="AB44" s="186"/>
      <c r="AC44" s="186"/>
      <c r="AD44" s="186"/>
      <c r="AE44" s="186">
        <f t="shared" si="8"/>
        <v>7.8764631968785137E-3</v>
      </c>
    </row>
    <row r="45" spans="1:31">
      <c r="A45" s="31" t="s">
        <v>396</v>
      </c>
      <c r="B45" s="36">
        <f t="shared" si="0"/>
        <v>1548336</v>
      </c>
      <c r="C45" s="36">
        <v>1237944</v>
      </c>
      <c r="D45" s="36">
        <v>32</v>
      </c>
      <c r="E45" s="36">
        <v>145172</v>
      </c>
      <c r="F45" s="36">
        <v>165188</v>
      </c>
      <c r="G45" s="36">
        <v>0</v>
      </c>
      <c r="H45" s="36"/>
      <c r="I45" s="36">
        <f t="shared" si="1"/>
        <v>1547888</v>
      </c>
      <c r="J45" s="36">
        <f t="shared" si="2"/>
        <v>490468</v>
      </c>
      <c r="K45" s="36">
        <v>318620</v>
      </c>
      <c r="L45" s="36">
        <v>7075</v>
      </c>
      <c r="M45" s="36">
        <v>164773</v>
      </c>
      <c r="N45" s="36">
        <f t="shared" si="3"/>
        <v>196604</v>
      </c>
      <c r="O45" s="36">
        <v>69792</v>
      </c>
      <c r="P45" s="36">
        <v>126812</v>
      </c>
      <c r="Q45" s="36">
        <f t="shared" si="4"/>
        <v>860816</v>
      </c>
      <c r="R45" s="36">
        <v>849532</v>
      </c>
      <c r="S45" s="36">
        <v>11284</v>
      </c>
      <c r="T45" s="36"/>
      <c r="U45" s="36">
        <f t="shared" si="5"/>
        <v>8495.32</v>
      </c>
      <c r="V45" s="36"/>
      <c r="W45" s="36"/>
      <c r="X45" s="36"/>
      <c r="Y45" s="36">
        <f t="shared" si="6"/>
        <v>11.284000000000001</v>
      </c>
      <c r="AA45" s="186">
        <f t="shared" si="7"/>
        <v>0.54883299050060474</v>
      </c>
      <c r="AB45" s="186"/>
      <c r="AC45" s="186"/>
      <c r="AD45" s="186"/>
      <c r="AE45" s="186">
        <f t="shared" si="8"/>
        <v>7.2899331217762525E-3</v>
      </c>
    </row>
    <row r="46" spans="1:31">
      <c r="A46" s="31" t="s">
        <v>397</v>
      </c>
      <c r="B46" s="36">
        <f t="shared" si="0"/>
        <v>1585847</v>
      </c>
      <c r="C46" s="36">
        <v>1256963</v>
      </c>
      <c r="D46" s="36">
        <v>28</v>
      </c>
      <c r="E46" s="36">
        <v>163772</v>
      </c>
      <c r="F46" s="36">
        <v>90394</v>
      </c>
      <c r="G46" s="36">
        <v>74690</v>
      </c>
      <c r="H46" s="36"/>
      <c r="I46" s="36">
        <f t="shared" si="1"/>
        <v>1585403</v>
      </c>
      <c r="J46" s="36">
        <f t="shared" si="2"/>
        <v>495714</v>
      </c>
      <c r="K46" s="36">
        <v>319004</v>
      </c>
      <c r="L46" s="36">
        <v>12041</v>
      </c>
      <c r="M46" s="36">
        <v>164669</v>
      </c>
      <c r="N46" s="36">
        <f t="shared" si="3"/>
        <v>194276</v>
      </c>
      <c r="O46" s="36">
        <v>76531</v>
      </c>
      <c r="P46" s="36">
        <v>117745</v>
      </c>
      <c r="Q46" s="36">
        <f t="shared" si="4"/>
        <v>895413</v>
      </c>
      <c r="R46" s="36">
        <v>861427</v>
      </c>
      <c r="S46" s="36">
        <v>33986</v>
      </c>
      <c r="T46" s="36"/>
      <c r="U46" s="36">
        <f t="shared" si="5"/>
        <v>8614.27</v>
      </c>
      <c r="V46" s="36"/>
      <c r="W46" s="36"/>
      <c r="X46" s="36"/>
      <c r="Y46" s="36">
        <f t="shared" si="6"/>
        <v>33.985999999999997</v>
      </c>
      <c r="AA46" s="186">
        <f t="shared" si="7"/>
        <v>0.54334891507080529</v>
      </c>
      <c r="AB46" s="186"/>
      <c r="AC46" s="186"/>
      <c r="AD46" s="186"/>
      <c r="AE46" s="186">
        <f t="shared" si="8"/>
        <v>2.143682079572197E-2</v>
      </c>
    </row>
    <row r="47" spans="1:31">
      <c r="A47" s="31" t="s">
        <v>398</v>
      </c>
      <c r="B47" s="36">
        <f t="shared" si="0"/>
        <v>1595482</v>
      </c>
      <c r="C47" s="36">
        <v>1273485</v>
      </c>
      <c r="D47" s="36">
        <v>28</v>
      </c>
      <c r="E47" s="36">
        <v>170062</v>
      </c>
      <c r="F47" s="36">
        <v>90444</v>
      </c>
      <c r="G47" s="36">
        <v>61463</v>
      </c>
      <c r="H47" s="36"/>
      <c r="I47" s="36">
        <f t="shared" si="1"/>
        <v>1595039</v>
      </c>
      <c r="J47" s="36">
        <f t="shared" si="2"/>
        <v>483874</v>
      </c>
      <c r="K47" s="36">
        <v>320654</v>
      </c>
      <c r="L47" s="36">
        <v>11727</v>
      </c>
      <c r="M47" s="36">
        <v>151493</v>
      </c>
      <c r="N47" s="36">
        <f t="shared" si="3"/>
        <v>211054</v>
      </c>
      <c r="O47" s="36">
        <v>90849</v>
      </c>
      <c r="P47" s="36">
        <v>120205</v>
      </c>
      <c r="Q47" s="36">
        <f t="shared" si="4"/>
        <v>900111</v>
      </c>
      <c r="R47" s="36">
        <v>861982</v>
      </c>
      <c r="S47" s="36">
        <v>38129</v>
      </c>
      <c r="T47" s="36"/>
      <c r="U47" s="36">
        <f t="shared" si="5"/>
        <v>8619.82</v>
      </c>
      <c r="V47" s="36"/>
      <c r="W47" s="36"/>
      <c r="X47" s="36"/>
      <c r="Y47" s="36">
        <f t="shared" si="6"/>
        <v>38.128999999999998</v>
      </c>
      <c r="AA47" s="186">
        <f t="shared" si="7"/>
        <v>0.54041437231315348</v>
      </c>
      <c r="AB47" s="186"/>
      <c r="AC47" s="186"/>
      <c r="AD47" s="186"/>
      <c r="AE47" s="186">
        <f t="shared" si="8"/>
        <v>2.3904744648876923E-2</v>
      </c>
    </row>
    <row r="48" spans="1:31">
      <c r="A48" s="31" t="s">
        <v>399</v>
      </c>
      <c r="B48" s="36">
        <f t="shared" si="0"/>
        <v>1591229</v>
      </c>
      <c r="C48" s="36">
        <v>1290532</v>
      </c>
      <c r="D48" s="36">
        <v>8</v>
      </c>
      <c r="E48" s="36">
        <v>140505</v>
      </c>
      <c r="F48" s="36">
        <v>90578</v>
      </c>
      <c r="G48" s="36">
        <v>69606</v>
      </c>
      <c r="H48" s="36"/>
      <c r="I48" s="36">
        <f t="shared" si="1"/>
        <v>1590808</v>
      </c>
      <c r="J48" s="36">
        <f t="shared" si="2"/>
        <v>502101</v>
      </c>
      <c r="K48" s="36">
        <v>329391</v>
      </c>
      <c r="L48" s="36">
        <v>12939</v>
      </c>
      <c r="M48" s="36">
        <v>159771</v>
      </c>
      <c r="N48" s="36">
        <f t="shared" si="3"/>
        <v>210718</v>
      </c>
      <c r="O48" s="36">
        <v>88299</v>
      </c>
      <c r="P48" s="36">
        <v>122419</v>
      </c>
      <c r="Q48" s="36">
        <f t="shared" si="4"/>
        <v>877989</v>
      </c>
      <c r="R48" s="36">
        <v>872842</v>
      </c>
      <c r="S48" s="36">
        <v>5147</v>
      </c>
      <c r="T48" s="36"/>
      <c r="U48" s="36">
        <f t="shared" si="5"/>
        <v>8728.42</v>
      </c>
      <c r="V48" s="36"/>
      <c r="W48" s="36"/>
      <c r="X48" s="36"/>
      <c r="Y48" s="36">
        <f t="shared" si="6"/>
        <v>5.1470000000000002</v>
      </c>
      <c r="AA48" s="186">
        <f t="shared" si="7"/>
        <v>0.54867840745080487</v>
      </c>
      <c r="AB48" s="186"/>
      <c r="AC48" s="186"/>
      <c r="AD48" s="186"/>
      <c r="AE48" s="186">
        <f t="shared" si="8"/>
        <v>3.2354627334034024E-3</v>
      </c>
    </row>
    <row r="49" spans="1:31">
      <c r="A49" s="31" t="s">
        <v>400</v>
      </c>
      <c r="B49" s="36">
        <f t="shared" si="0"/>
        <v>1595908</v>
      </c>
      <c r="C49" s="36">
        <v>1318633</v>
      </c>
      <c r="D49" s="36">
        <v>8</v>
      </c>
      <c r="E49" s="36">
        <v>125707</v>
      </c>
      <c r="F49" s="36">
        <v>90799</v>
      </c>
      <c r="G49" s="36">
        <v>60761</v>
      </c>
      <c r="H49" s="36"/>
      <c r="I49" s="36">
        <f t="shared" si="1"/>
        <v>1595487</v>
      </c>
      <c r="J49" s="36">
        <f t="shared" si="2"/>
        <v>512677</v>
      </c>
      <c r="K49" s="36">
        <v>348169</v>
      </c>
      <c r="L49" s="36">
        <v>13362</v>
      </c>
      <c r="M49" s="36">
        <v>151146</v>
      </c>
      <c r="N49" s="36">
        <f t="shared" si="3"/>
        <v>183540</v>
      </c>
      <c r="O49" s="36">
        <v>92207</v>
      </c>
      <c r="P49" s="36">
        <v>91333</v>
      </c>
      <c r="Q49" s="36">
        <f t="shared" si="4"/>
        <v>899270</v>
      </c>
      <c r="R49" s="36">
        <v>878257</v>
      </c>
      <c r="S49" s="36">
        <v>21013</v>
      </c>
      <c r="T49" s="36"/>
      <c r="U49" s="36">
        <f t="shared" si="5"/>
        <v>8782.57</v>
      </c>
      <c r="V49" s="36"/>
      <c r="W49" s="36"/>
      <c r="X49" s="36"/>
      <c r="Y49" s="36">
        <f t="shared" si="6"/>
        <v>21.013000000000002</v>
      </c>
      <c r="AA49" s="186">
        <f t="shared" si="7"/>
        <v>0.55046327547639062</v>
      </c>
      <c r="AB49" s="186"/>
      <c r="AC49" s="186"/>
      <c r="AD49" s="186"/>
      <c r="AE49" s="186">
        <f t="shared" si="8"/>
        <v>1.3170273402415689E-2</v>
      </c>
    </row>
    <row r="50" spans="1:31">
      <c r="A50" s="31" t="s">
        <v>401</v>
      </c>
      <c r="B50" s="36">
        <f t="shared" si="0"/>
        <v>1584093</v>
      </c>
      <c r="C50" s="36">
        <v>1319355</v>
      </c>
      <c r="D50" s="36">
        <v>8</v>
      </c>
      <c r="E50" s="36">
        <v>119981</v>
      </c>
      <c r="F50" s="36">
        <v>91059</v>
      </c>
      <c r="G50" s="36">
        <v>53690</v>
      </c>
      <c r="H50" s="36"/>
      <c r="I50" s="36">
        <f t="shared" si="1"/>
        <v>1583672</v>
      </c>
      <c r="J50" s="36">
        <f t="shared" si="2"/>
        <v>503626</v>
      </c>
      <c r="K50" s="36">
        <v>352864</v>
      </c>
      <c r="L50" s="36">
        <v>6427</v>
      </c>
      <c r="M50" s="36">
        <v>144335</v>
      </c>
      <c r="N50" s="36">
        <f t="shared" si="3"/>
        <v>182885</v>
      </c>
      <c r="O50" s="36">
        <v>90690</v>
      </c>
      <c r="P50" s="36">
        <v>92195</v>
      </c>
      <c r="Q50" s="36">
        <f t="shared" si="4"/>
        <v>897161</v>
      </c>
      <c r="R50" s="36">
        <v>875801</v>
      </c>
      <c r="S50" s="36">
        <v>21360</v>
      </c>
      <c r="T50" s="36"/>
      <c r="U50" s="36">
        <f t="shared" si="5"/>
        <v>8758.01</v>
      </c>
      <c r="V50" s="36"/>
      <c r="W50" s="36"/>
      <c r="X50" s="36"/>
      <c r="Y50" s="36">
        <f t="shared" si="6"/>
        <v>21.36</v>
      </c>
      <c r="AA50" s="186">
        <f t="shared" si="7"/>
        <v>0.55301918579099718</v>
      </c>
      <c r="AB50" s="186"/>
      <c r="AC50" s="186"/>
      <c r="AD50" s="186"/>
      <c r="AE50" s="186">
        <f t="shared" si="8"/>
        <v>1.3487641380285817E-2</v>
      </c>
    </row>
    <row r="51" spans="1:31">
      <c r="A51" s="31" t="s">
        <v>402</v>
      </c>
      <c r="B51" s="36">
        <f t="shared" si="0"/>
        <v>1607951</v>
      </c>
      <c r="C51" s="36">
        <v>1338466</v>
      </c>
      <c r="D51" s="36">
        <v>8</v>
      </c>
      <c r="E51" s="36">
        <v>108791</v>
      </c>
      <c r="F51" s="36">
        <v>90890</v>
      </c>
      <c r="G51" s="36">
        <v>69796</v>
      </c>
      <c r="H51" s="36"/>
      <c r="I51" s="36">
        <f t="shared" si="1"/>
        <v>1607527</v>
      </c>
      <c r="J51" s="36">
        <f t="shared" si="2"/>
        <v>547580</v>
      </c>
      <c r="K51" s="36">
        <v>377910</v>
      </c>
      <c r="L51" s="36">
        <v>9399</v>
      </c>
      <c r="M51" s="36">
        <v>160271</v>
      </c>
      <c r="N51" s="36">
        <f t="shared" si="3"/>
        <v>158760</v>
      </c>
      <c r="O51" s="36">
        <v>69513</v>
      </c>
      <c r="P51" s="36">
        <v>89247</v>
      </c>
      <c r="Q51" s="36">
        <f t="shared" si="4"/>
        <v>901187</v>
      </c>
      <c r="R51" s="36">
        <v>891043</v>
      </c>
      <c r="S51" s="36">
        <v>10144</v>
      </c>
      <c r="T51" s="36"/>
      <c r="U51" s="36">
        <f t="shared" si="5"/>
        <v>8910.43</v>
      </c>
      <c r="V51" s="36"/>
      <c r="W51" s="36"/>
      <c r="X51" s="36"/>
      <c r="Y51" s="36">
        <f t="shared" si="6"/>
        <v>10.144</v>
      </c>
      <c r="AA51" s="186">
        <f t="shared" si="7"/>
        <v>0.55429426690811412</v>
      </c>
      <c r="AB51" s="186"/>
      <c r="AC51" s="186"/>
      <c r="AD51" s="186"/>
      <c r="AE51" s="186">
        <f t="shared" si="8"/>
        <v>6.3103139169668693E-3</v>
      </c>
    </row>
    <row r="52" spans="1:31">
      <c r="A52" s="31" t="s">
        <v>403</v>
      </c>
      <c r="B52" s="36">
        <f t="shared" si="0"/>
        <v>1612317</v>
      </c>
      <c r="C52" s="36">
        <v>1347003</v>
      </c>
      <c r="D52" s="36">
        <v>8</v>
      </c>
      <c r="E52" s="36">
        <v>105774</v>
      </c>
      <c r="F52" s="36">
        <v>91060</v>
      </c>
      <c r="G52" s="36">
        <v>68472</v>
      </c>
      <c r="H52" s="36"/>
      <c r="I52" s="36">
        <f t="shared" si="1"/>
        <v>1611895</v>
      </c>
      <c r="J52" s="36">
        <f t="shared" si="2"/>
        <v>549603</v>
      </c>
      <c r="K52" s="36">
        <v>380287</v>
      </c>
      <c r="L52" s="36">
        <v>10198</v>
      </c>
      <c r="M52" s="36">
        <v>159118</v>
      </c>
      <c r="N52" s="36">
        <f t="shared" si="3"/>
        <v>139913</v>
      </c>
      <c r="O52" s="36">
        <v>67227</v>
      </c>
      <c r="P52" s="36">
        <v>72686</v>
      </c>
      <c r="Q52" s="36">
        <f t="shared" si="4"/>
        <v>922379</v>
      </c>
      <c r="R52" s="36">
        <v>899489</v>
      </c>
      <c r="S52" s="36">
        <v>22890</v>
      </c>
      <c r="T52" s="36"/>
      <c r="U52" s="36">
        <f t="shared" si="5"/>
        <v>8994.89</v>
      </c>
      <c r="V52" s="36"/>
      <c r="W52" s="36"/>
      <c r="X52" s="36"/>
      <c r="Y52" s="36">
        <f t="shared" si="6"/>
        <v>22.89</v>
      </c>
      <c r="AA52" s="186">
        <f t="shared" si="7"/>
        <v>0.55803200580682988</v>
      </c>
      <c r="AB52" s="186"/>
      <c r="AC52" s="186"/>
      <c r="AD52" s="186"/>
      <c r="AE52" s="186">
        <f t="shared" si="8"/>
        <v>1.4200676843094619E-2</v>
      </c>
    </row>
    <row r="53" spans="1:31">
      <c r="A53" s="31" t="s">
        <v>404</v>
      </c>
      <c r="B53" s="36">
        <f t="shared" si="0"/>
        <v>1616903</v>
      </c>
      <c r="C53" s="36">
        <v>1339169</v>
      </c>
      <c r="D53" s="36">
        <v>8</v>
      </c>
      <c r="E53" s="36">
        <v>129630</v>
      </c>
      <c r="F53" s="36">
        <v>91249</v>
      </c>
      <c r="G53" s="36">
        <v>56847</v>
      </c>
      <c r="H53" s="36"/>
      <c r="I53" s="36">
        <f t="shared" si="1"/>
        <v>1616481</v>
      </c>
      <c r="J53" s="36">
        <f t="shared" si="2"/>
        <v>531626</v>
      </c>
      <c r="K53" s="36">
        <v>377182</v>
      </c>
      <c r="L53" s="36">
        <v>6762</v>
      </c>
      <c r="M53" s="36">
        <v>147682</v>
      </c>
      <c r="N53" s="36">
        <f t="shared" si="3"/>
        <v>178707</v>
      </c>
      <c r="O53" s="36">
        <v>74464</v>
      </c>
      <c r="P53" s="36">
        <v>104243</v>
      </c>
      <c r="Q53" s="36">
        <f t="shared" si="4"/>
        <v>906148</v>
      </c>
      <c r="R53" s="36">
        <v>887523</v>
      </c>
      <c r="S53" s="36">
        <v>18625</v>
      </c>
      <c r="T53" s="36"/>
      <c r="U53" s="36">
        <f t="shared" si="5"/>
        <v>8875.23</v>
      </c>
      <c r="V53" s="36"/>
      <c r="W53" s="36"/>
      <c r="X53" s="36"/>
      <c r="Y53" s="36">
        <f t="shared" si="6"/>
        <v>18.625</v>
      </c>
      <c r="AA53" s="186">
        <f t="shared" si="7"/>
        <v>0.54904635439575222</v>
      </c>
      <c r="AB53" s="186"/>
      <c r="AC53" s="186"/>
      <c r="AD53" s="186"/>
      <c r="AE53" s="186">
        <f t="shared" si="8"/>
        <v>1.1521941798264254E-2</v>
      </c>
    </row>
    <row r="54" spans="1:31">
      <c r="A54" s="31" t="s">
        <v>405</v>
      </c>
      <c r="B54" s="36">
        <f t="shared" si="0"/>
        <v>1653835</v>
      </c>
      <c r="C54" s="36">
        <v>1352012</v>
      </c>
      <c r="D54" s="36">
        <v>8</v>
      </c>
      <c r="E54" s="36">
        <v>136590</v>
      </c>
      <c r="F54" s="36">
        <v>91696</v>
      </c>
      <c r="G54" s="36">
        <v>73529</v>
      </c>
      <c r="H54" s="36"/>
      <c r="I54" s="36">
        <f t="shared" si="1"/>
        <v>1653415</v>
      </c>
      <c r="J54" s="36">
        <f t="shared" si="2"/>
        <v>572559</v>
      </c>
      <c r="K54" s="36">
        <v>391394</v>
      </c>
      <c r="L54" s="36">
        <v>16354</v>
      </c>
      <c r="M54" s="36">
        <v>164811</v>
      </c>
      <c r="N54" s="36">
        <f t="shared" si="3"/>
        <v>174438</v>
      </c>
      <c r="O54" s="36">
        <v>60546</v>
      </c>
      <c r="P54" s="36">
        <v>113892</v>
      </c>
      <c r="Q54" s="36">
        <f t="shared" si="4"/>
        <v>906418</v>
      </c>
      <c r="R54" s="36">
        <v>900073</v>
      </c>
      <c r="S54" s="36">
        <v>6345</v>
      </c>
      <c r="T54" s="36"/>
      <c r="U54" s="36">
        <f t="shared" si="5"/>
        <v>9000.73</v>
      </c>
      <c r="V54" s="36"/>
      <c r="W54" s="36"/>
      <c r="X54" s="36"/>
      <c r="Y54" s="36">
        <f t="shared" si="6"/>
        <v>6.3449999999999998</v>
      </c>
      <c r="AA54" s="186">
        <f t="shared" si="7"/>
        <v>0.54437210258767466</v>
      </c>
      <c r="AB54" s="186"/>
      <c r="AC54" s="186"/>
      <c r="AD54" s="186"/>
      <c r="AE54" s="186">
        <f t="shared" si="8"/>
        <v>3.8375120583761489E-3</v>
      </c>
    </row>
    <row r="55" spans="1:31">
      <c r="A55" s="31" t="s">
        <v>406</v>
      </c>
      <c r="B55" s="36">
        <f t="shared" si="0"/>
        <v>1633416</v>
      </c>
      <c r="C55" s="36">
        <v>1352521</v>
      </c>
      <c r="D55" s="36">
        <v>8</v>
      </c>
      <c r="E55" s="36">
        <v>118097</v>
      </c>
      <c r="F55" s="36">
        <v>92040</v>
      </c>
      <c r="G55" s="36">
        <v>70750</v>
      </c>
      <c r="H55" s="36"/>
      <c r="I55" s="36">
        <f t="shared" si="1"/>
        <v>1632994</v>
      </c>
      <c r="J55" s="36">
        <f t="shared" si="2"/>
        <v>569897</v>
      </c>
      <c r="K55" s="36">
        <v>396653</v>
      </c>
      <c r="L55" s="36">
        <v>10869</v>
      </c>
      <c r="M55" s="36">
        <v>162375</v>
      </c>
      <c r="N55" s="36">
        <f t="shared" si="3"/>
        <v>137618</v>
      </c>
      <c r="O55" s="36">
        <v>49740</v>
      </c>
      <c r="P55" s="36">
        <v>87878</v>
      </c>
      <c r="Q55" s="36">
        <f t="shared" si="4"/>
        <v>925479</v>
      </c>
      <c r="R55" s="36">
        <v>906129</v>
      </c>
      <c r="S55" s="36">
        <v>19350</v>
      </c>
      <c r="T55" s="36"/>
      <c r="U55" s="36">
        <f t="shared" si="5"/>
        <v>9061.2900000000009</v>
      </c>
      <c r="V55" s="36"/>
      <c r="W55" s="36"/>
      <c r="X55" s="36"/>
      <c r="Y55" s="36">
        <f t="shared" si="6"/>
        <v>19.350000000000001</v>
      </c>
      <c r="AA55" s="186">
        <f t="shared" si="7"/>
        <v>0.55488813798458536</v>
      </c>
      <c r="AB55" s="186"/>
      <c r="AC55" s="186"/>
      <c r="AD55" s="186"/>
      <c r="AE55" s="186">
        <f t="shared" si="8"/>
        <v>1.1849400548930369E-2</v>
      </c>
    </row>
    <row r="56" spans="1:31">
      <c r="A56" s="31" t="s">
        <v>407</v>
      </c>
      <c r="B56" s="36">
        <f t="shared" si="0"/>
        <v>1631586</v>
      </c>
      <c r="C56" s="36">
        <v>1355769</v>
      </c>
      <c r="D56" s="36">
        <v>8</v>
      </c>
      <c r="E56" s="36">
        <v>114960</v>
      </c>
      <c r="F56" s="36">
        <v>92284</v>
      </c>
      <c r="G56" s="36">
        <v>68565</v>
      </c>
      <c r="H56" s="36"/>
      <c r="I56" s="36">
        <f t="shared" si="1"/>
        <v>1631164</v>
      </c>
      <c r="J56" s="36">
        <f t="shared" si="2"/>
        <v>572179</v>
      </c>
      <c r="K56" s="36">
        <v>409071</v>
      </c>
      <c r="L56" s="36">
        <v>2674</v>
      </c>
      <c r="M56" s="36">
        <v>160434</v>
      </c>
      <c r="N56" s="36">
        <f t="shared" si="3"/>
        <v>134104</v>
      </c>
      <c r="O56" s="36">
        <v>45974</v>
      </c>
      <c r="P56" s="36">
        <v>88130</v>
      </c>
      <c r="Q56" s="36">
        <f t="shared" si="4"/>
        <v>924881</v>
      </c>
      <c r="R56" s="36">
        <v>900725</v>
      </c>
      <c r="S56" s="36">
        <v>24156</v>
      </c>
      <c r="T56" s="36"/>
      <c r="U56" s="36">
        <f t="shared" si="5"/>
        <v>9007.25</v>
      </c>
      <c r="V56" s="36"/>
      <c r="W56" s="36"/>
      <c r="X56" s="36"/>
      <c r="Y56" s="36">
        <f t="shared" si="6"/>
        <v>24.155999999999999</v>
      </c>
      <c r="AA56" s="186">
        <f t="shared" si="7"/>
        <v>0.55219769440718403</v>
      </c>
      <c r="AB56" s="186"/>
      <c r="AC56" s="186"/>
      <c r="AD56" s="186"/>
      <c r="AE56" s="186">
        <f t="shared" si="8"/>
        <v>1.4809056600072095E-2</v>
      </c>
    </row>
    <row r="57" spans="1:31">
      <c r="A57" s="31" t="s">
        <v>408</v>
      </c>
      <c r="B57" s="36">
        <f t="shared" si="0"/>
        <v>1669961</v>
      </c>
      <c r="C57" s="36">
        <v>1366106</v>
      </c>
      <c r="D57" s="36">
        <v>8</v>
      </c>
      <c r="E57" s="36">
        <v>136562</v>
      </c>
      <c r="F57" s="36">
        <v>166987</v>
      </c>
      <c r="G57" s="36">
        <v>298</v>
      </c>
      <c r="H57" s="36"/>
      <c r="I57" s="36">
        <f t="shared" si="1"/>
        <v>1669540</v>
      </c>
      <c r="J57" s="36">
        <f t="shared" si="2"/>
        <v>584660</v>
      </c>
      <c r="K57" s="36">
        <v>409022</v>
      </c>
      <c r="L57" s="36">
        <v>8767</v>
      </c>
      <c r="M57" s="36">
        <v>166871</v>
      </c>
      <c r="N57" s="36">
        <f t="shared" si="3"/>
        <v>157731</v>
      </c>
      <c r="O57" s="36">
        <v>44423</v>
      </c>
      <c r="P57" s="36">
        <v>113308</v>
      </c>
      <c r="Q57" s="36">
        <f t="shared" si="4"/>
        <v>927149</v>
      </c>
      <c r="R57" s="36">
        <v>912662</v>
      </c>
      <c r="S57" s="36">
        <v>14487</v>
      </c>
      <c r="T57" s="36"/>
      <c r="U57" s="36">
        <f t="shared" si="5"/>
        <v>9126.6200000000008</v>
      </c>
      <c r="V57" s="36"/>
      <c r="W57" s="36"/>
      <c r="X57" s="36"/>
      <c r="Y57" s="36">
        <f t="shared" si="6"/>
        <v>14.487</v>
      </c>
      <c r="AA57" s="186">
        <f t="shared" si="7"/>
        <v>0.54665476718137929</v>
      </c>
      <c r="AB57" s="186"/>
      <c r="AC57" s="186"/>
      <c r="AD57" s="186"/>
      <c r="AE57" s="186">
        <f t="shared" si="8"/>
        <v>8.6772404374857743E-3</v>
      </c>
    </row>
    <row r="58" spans="1:31">
      <c r="A58" s="31" t="s">
        <v>409</v>
      </c>
      <c r="B58" s="36">
        <f t="shared" si="0"/>
        <v>1724460</v>
      </c>
      <c r="C58" s="36">
        <v>1375941</v>
      </c>
      <c r="D58" s="36">
        <v>7</v>
      </c>
      <c r="E58" s="36">
        <v>184305</v>
      </c>
      <c r="F58" s="36">
        <v>93361</v>
      </c>
      <c r="G58" s="36">
        <v>70846</v>
      </c>
      <c r="H58" s="36"/>
      <c r="I58" s="36">
        <f t="shared" si="1"/>
        <v>1724040</v>
      </c>
      <c r="J58" s="36">
        <f t="shared" si="2"/>
        <v>592330</v>
      </c>
      <c r="K58" s="36">
        <v>409958</v>
      </c>
      <c r="L58" s="36">
        <v>18578</v>
      </c>
      <c r="M58" s="36">
        <v>163794</v>
      </c>
      <c r="N58" s="36">
        <f t="shared" si="3"/>
        <v>168333</v>
      </c>
      <c r="O58" s="36">
        <v>44731</v>
      </c>
      <c r="P58" s="36">
        <v>123602</v>
      </c>
      <c r="Q58" s="36">
        <f t="shared" si="4"/>
        <v>963377</v>
      </c>
      <c r="R58" s="36">
        <v>921252</v>
      </c>
      <c r="S58" s="36">
        <v>42125</v>
      </c>
      <c r="T58" s="36"/>
      <c r="U58" s="36">
        <f t="shared" si="5"/>
        <v>9212.52</v>
      </c>
      <c r="V58" s="36"/>
      <c r="W58" s="36"/>
      <c r="X58" s="36"/>
      <c r="Y58" s="36">
        <f t="shared" si="6"/>
        <v>42.125</v>
      </c>
      <c r="AA58" s="186">
        <f t="shared" si="7"/>
        <v>0.5343565114498503</v>
      </c>
      <c r="AB58" s="186"/>
      <c r="AC58" s="186"/>
      <c r="AD58" s="186"/>
      <c r="AE58" s="186">
        <f t="shared" si="8"/>
        <v>2.4433887844829586E-2</v>
      </c>
    </row>
    <row r="59" spans="1:31">
      <c r="A59" s="31" t="s">
        <v>410</v>
      </c>
      <c r="B59" s="36">
        <f t="shared" si="0"/>
        <v>1706408</v>
      </c>
      <c r="C59" s="36">
        <v>1364996</v>
      </c>
      <c r="D59" s="36">
        <v>7</v>
      </c>
      <c r="E59" s="36">
        <v>175430</v>
      </c>
      <c r="F59" s="36">
        <v>93426</v>
      </c>
      <c r="G59" s="36">
        <v>72549</v>
      </c>
      <c r="H59" s="36"/>
      <c r="I59" s="36">
        <f t="shared" si="1"/>
        <v>1705987</v>
      </c>
      <c r="J59" s="36">
        <f t="shared" si="2"/>
        <v>572139</v>
      </c>
      <c r="K59" s="36">
        <v>400294</v>
      </c>
      <c r="L59" s="36">
        <v>6284</v>
      </c>
      <c r="M59" s="36">
        <v>165561</v>
      </c>
      <c r="N59" s="36">
        <f t="shared" si="3"/>
        <v>178961</v>
      </c>
      <c r="O59" s="36">
        <v>54910</v>
      </c>
      <c r="P59" s="36">
        <v>124051</v>
      </c>
      <c r="Q59" s="36">
        <f t="shared" si="4"/>
        <v>954887</v>
      </c>
      <c r="R59" s="36">
        <v>909792</v>
      </c>
      <c r="S59" s="36">
        <v>45095</v>
      </c>
      <c r="T59" s="36"/>
      <c r="U59" s="36">
        <f t="shared" si="5"/>
        <v>9097.92</v>
      </c>
      <c r="V59" s="36"/>
      <c r="W59" s="36"/>
      <c r="X59" s="36"/>
      <c r="Y59" s="36">
        <f t="shared" si="6"/>
        <v>45.094999999999999</v>
      </c>
      <c r="AA59" s="186">
        <f t="shared" si="7"/>
        <v>0.53329363002179975</v>
      </c>
      <c r="AB59" s="186"/>
      <c r="AC59" s="186"/>
      <c r="AD59" s="186"/>
      <c r="AE59" s="186">
        <f t="shared" si="8"/>
        <v>2.6433378448956529E-2</v>
      </c>
    </row>
    <row r="60" spans="1:31">
      <c r="A60" s="31" t="s">
        <v>411</v>
      </c>
      <c r="B60" s="36">
        <f t="shared" si="0"/>
        <v>1711751</v>
      </c>
      <c r="C60" s="36">
        <v>1371742</v>
      </c>
      <c r="D60" s="36">
        <v>7</v>
      </c>
      <c r="E60" s="36">
        <v>177750</v>
      </c>
      <c r="F60" s="36">
        <v>93667</v>
      </c>
      <c r="G60" s="36">
        <v>68585</v>
      </c>
      <c r="H60" s="36"/>
      <c r="I60" s="36">
        <f t="shared" si="1"/>
        <v>1711329</v>
      </c>
      <c r="J60" s="36">
        <f t="shared" si="2"/>
        <v>579815</v>
      </c>
      <c r="K60" s="36">
        <v>414549</v>
      </c>
      <c r="L60" s="36">
        <v>3428</v>
      </c>
      <c r="M60" s="36">
        <v>161838</v>
      </c>
      <c r="N60" s="36">
        <f t="shared" si="3"/>
        <v>193819</v>
      </c>
      <c r="O60" s="36">
        <v>42436</v>
      </c>
      <c r="P60" s="36">
        <v>151383</v>
      </c>
      <c r="Q60" s="36">
        <f t="shared" si="4"/>
        <v>937695</v>
      </c>
      <c r="R60" s="36">
        <v>914756</v>
      </c>
      <c r="S60" s="36">
        <v>22939</v>
      </c>
      <c r="T60" s="36"/>
      <c r="U60" s="36">
        <f t="shared" si="5"/>
        <v>9147.56</v>
      </c>
      <c r="V60" s="36"/>
      <c r="W60" s="36"/>
      <c r="X60" s="36"/>
      <c r="Y60" s="36">
        <f t="shared" si="6"/>
        <v>22.939</v>
      </c>
      <c r="AA60" s="186">
        <f t="shared" si="7"/>
        <v>0.53452959658838251</v>
      </c>
      <c r="AB60" s="186"/>
      <c r="AC60" s="186"/>
      <c r="AD60" s="186"/>
      <c r="AE60" s="186">
        <f t="shared" si="8"/>
        <v>1.3404202231131477E-2</v>
      </c>
    </row>
    <row r="61" spans="1:31">
      <c r="A61" s="31" t="s">
        <v>412</v>
      </c>
      <c r="B61" s="36">
        <f t="shared" si="0"/>
        <v>1733063</v>
      </c>
      <c r="C61" s="36">
        <v>1393690</v>
      </c>
      <c r="D61" s="36">
        <v>7</v>
      </c>
      <c r="E61" s="36">
        <v>178640</v>
      </c>
      <c r="F61" s="36">
        <v>93817</v>
      </c>
      <c r="G61" s="36">
        <v>66909</v>
      </c>
      <c r="H61" s="36"/>
      <c r="I61" s="36">
        <f t="shared" si="1"/>
        <v>1732641</v>
      </c>
      <c r="J61" s="36">
        <f t="shared" si="2"/>
        <v>601361</v>
      </c>
      <c r="K61" s="36">
        <v>422697</v>
      </c>
      <c r="L61" s="36">
        <v>18353</v>
      </c>
      <c r="M61" s="36">
        <v>160311</v>
      </c>
      <c r="N61" s="36">
        <f t="shared" si="3"/>
        <v>176601</v>
      </c>
      <c r="O61" s="36">
        <v>49677</v>
      </c>
      <c r="P61" s="36">
        <v>126924</v>
      </c>
      <c r="Q61" s="36">
        <f t="shared" si="4"/>
        <v>954679</v>
      </c>
      <c r="R61" s="36">
        <v>921316</v>
      </c>
      <c r="S61" s="36">
        <v>33363</v>
      </c>
      <c r="T61" s="36"/>
      <c r="U61" s="36">
        <f t="shared" si="5"/>
        <v>9213.16</v>
      </c>
      <c r="V61" s="36"/>
      <c r="W61" s="36"/>
      <c r="X61" s="36"/>
      <c r="Y61" s="36">
        <f t="shared" si="6"/>
        <v>33.363</v>
      </c>
      <c r="AA61" s="186">
        <f t="shared" si="7"/>
        <v>0.53174085110533575</v>
      </c>
      <c r="AB61" s="186"/>
      <c r="AC61" s="186"/>
      <c r="AD61" s="186"/>
      <c r="AE61" s="186">
        <f t="shared" si="8"/>
        <v>1.925557573669329E-2</v>
      </c>
    </row>
    <row r="62" spans="1:31">
      <c r="A62" s="31" t="s">
        <v>413</v>
      </c>
      <c r="B62" s="36">
        <f t="shared" si="0"/>
        <v>1739626</v>
      </c>
      <c r="C62" s="36">
        <v>1415995</v>
      </c>
      <c r="D62" s="36">
        <v>7</v>
      </c>
      <c r="E62" s="36">
        <v>176650</v>
      </c>
      <c r="F62" s="36">
        <v>93947</v>
      </c>
      <c r="G62" s="36">
        <v>53027</v>
      </c>
      <c r="H62" s="36"/>
      <c r="I62" s="36">
        <f t="shared" si="1"/>
        <v>1739204</v>
      </c>
      <c r="J62" s="36">
        <f t="shared" si="2"/>
        <v>604822</v>
      </c>
      <c r="K62" s="36">
        <v>446542</v>
      </c>
      <c r="L62" s="36">
        <v>11721</v>
      </c>
      <c r="M62" s="36">
        <v>146559</v>
      </c>
      <c r="N62" s="36">
        <f t="shared" si="3"/>
        <v>177366</v>
      </c>
      <c r="O62" s="36">
        <v>44125</v>
      </c>
      <c r="P62" s="36">
        <v>133241</v>
      </c>
      <c r="Q62" s="36">
        <f t="shared" si="4"/>
        <v>957016</v>
      </c>
      <c r="R62" s="36">
        <v>925328</v>
      </c>
      <c r="S62" s="36">
        <v>31688</v>
      </c>
      <c r="T62" s="36"/>
      <c r="U62" s="36">
        <f t="shared" si="5"/>
        <v>9253.2800000000007</v>
      </c>
      <c r="V62" s="36"/>
      <c r="W62" s="36"/>
      <c r="X62" s="36"/>
      <c r="Y62" s="36">
        <f t="shared" si="6"/>
        <v>31.687999999999999</v>
      </c>
      <c r="AA62" s="186">
        <f t="shared" si="7"/>
        <v>0.5320410946616958</v>
      </c>
      <c r="AB62" s="186"/>
      <c r="AC62" s="186"/>
      <c r="AD62" s="186"/>
      <c r="AE62" s="186">
        <f t="shared" si="8"/>
        <v>1.8219829301220559E-2</v>
      </c>
    </row>
    <row r="63" spans="1:31">
      <c r="A63" s="31" t="s">
        <v>414</v>
      </c>
      <c r="B63" s="36">
        <f t="shared" si="0"/>
        <v>1758529</v>
      </c>
      <c r="C63" s="36">
        <v>1430908</v>
      </c>
      <c r="D63" s="36">
        <v>7</v>
      </c>
      <c r="E63" s="36">
        <v>172420</v>
      </c>
      <c r="F63" s="36">
        <v>93682</v>
      </c>
      <c r="G63" s="36">
        <v>61512</v>
      </c>
      <c r="H63" s="36"/>
      <c r="I63" s="36">
        <f t="shared" si="1"/>
        <v>1758106</v>
      </c>
      <c r="J63" s="36">
        <f t="shared" si="2"/>
        <v>640249</v>
      </c>
      <c r="K63" s="36">
        <v>472778</v>
      </c>
      <c r="L63" s="36">
        <v>12692</v>
      </c>
      <c r="M63" s="36">
        <v>154779</v>
      </c>
      <c r="N63" s="36">
        <f t="shared" si="3"/>
        <v>152592</v>
      </c>
      <c r="O63" s="36">
        <v>19432</v>
      </c>
      <c r="P63" s="36">
        <v>133160</v>
      </c>
      <c r="Q63" s="36">
        <f t="shared" si="4"/>
        <v>965265</v>
      </c>
      <c r="R63" s="36">
        <v>938697</v>
      </c>
      <c r="S63" s="36">
        <v>26568</v>
      </c>
      <c r="T63" s="36"/>
      <c r="U63" s="36">
        <f t="shared" si="5"/>
        <v>9386.9699999999993</v>
      </c>
      <c r="V63" s="36"/>
      <c r="W63" s="36"/>
      <c r="X63" s="36"/>
      <c r="Y63" s="36">
        <f t="shared" si="6"/>
        <v>26.568000000000001</v>
      </c>
      <c r="AA63" s="186">
        <f t="shared" si="7"/>
        <v>0.53392514444521544</v>
      </c>
      <c r="AB63" s="186"/>
      <c r="AC63" s="186"/>
      <c r="AD63" s="186"/>
      <c r="AE63" s="186">
        <f t="shared" si="8"/>
        <v>1.5111716813434458E-2</v>
      </c>
    </row>
    <row r="64" spans="1:31">
      <c r="A64" s="31" t="s">
        <v>415</v>
      </c>
      <c r="B64" s="36">
        <f t="shared" si="0"/>
        <v>1773466</v>
      </c>
      <c r="C64" s="36">
        <v>1441482</v>
      </c>
      <c r="D64" s="36">
        <v>7</v>
      </c>
      <c r="E64" s="36">
        <v>178380</v>
      </c>
      <c r="F64" s="36">
        <v>93873</v>
      </c>
      <c r="G64" s="36">
        <v>59724</v>
      </c>
      <c r="H64" s="36"/>
      <c r="I64" s="36">
        <f t="shared" si="1"/>
        <v>1773045</v>
      </c>
      <c r="J64" s="36">
        <f t="shared" si="2"/>
        <v>646279</v>
      </c>
      <c r="K64" s="36">
        <v>475997</v>
      </c>
      <c r="L64" s="36">
        <v>17099</v>
      </c>
      <c r="M64" s="36">
        <v>153183</v>
      </c>
      <c r="N64" s="36">
        <f t="shared" si="3"/>
        <v>155095</v>
      </c>
      <c r="O64" s="36">
        <v>18342</v>
      </c>
      <c r="P64" s="36">
        <v>136753</v>
      </c>
      <c r="Q64" s="36">
        <f t="shared" si="4"/>
        <v>971671</v>
      </c>
      <c r="R64" s="36">
        <v>947143</v>
      </c>
      <c r="S64" s="36">
        <v>24528</v>
      </c>
      <c r="T64" s="36"/>
      <c r="U64" s="36">
        <f t="shared" si="5"/>
        <v>9471.43</v>
      </c>
      <c r="V64" s="36"/>
      <c r="W64" s="36"/>
      <c r="X64" s="36"/>
      <c r="Y64" s="36">
        <f t="shared" si="6"/>
        <v>24.527999999999999</v>
      </c>
      <c r="AA64" s="186">
        <f t="shared" si="7"/>
        <v>0.53419005157793509</v>
      </c>
      <c r="AB64" s="186"/>
      <c r="AC64" s="186"/>
      <c r="AD64" s="186"/>
      <c r="AE64" s="186">
        <f t="shared" si="8"/>
        <v>1.3833828244630001E-2</v>
      </c>
    </row>
    <row r="65" spans="1:31">
      <c r="A65" s="31" t="s">
        <v>416</v>
      </c>
      <c r="B65" s="36">
        <f t="shared" si="0"/>
        <v>1771939</v>
      </c>
      <c r="C65" s="36">
        <v>1436036</v>
      </c>
      <c r="D65" s="36">
        <v>7</v>
      </c>
      <c r="E65" s="36">
        <v>171560</v>
      </c>
      <c r="F65" s="36">
        <v>93882</v>
      </c>
      <c r="G65" s="36">
        <v>70454</v>
      </c>
      <c r="H65" s="36"/>
      <c r="I65" s="36">
        <f t="shared" si="1"/>
        <v>1771519</v>
      </c>
      <c r="J65" s="36">
        <f t="shared" si="2"/>
        <v>637857</v>
      </c>
      <c r="K65" s="36">
        <v>465023</v>
      </c>
      <c r="L65" s="36">
        <v>8912</v>
      </c>
      <c r="M65" s="36">
        <v>163922</v>
      </c>
      <c r="N65" s="36">
        <f t="shared" si="3"/>
        <v>162490</v>
      </c>
      <c r="O65" s="36">
        <v>36788</v>
      </c>
      <c r="P65" s="36">
        <v>125702</v>
      </c>
      <c r="Q65" s="36">
        <f t="shared" si="4"/>
        <v>971172</v>
      </c>
      <c r="R65" s="36">
        <v>934226</v>
      </c>
      <c r="S65" s="36">
        <v>36946</v>
      </c>
      <c r="T65" s="36"/>
      <c r="U65" s="36">
        <f t="shared" si="5"/>
        <v>9342.26</v>
      </c>
      <c r="V65" s="36"/>
      <c r="W65" s="36"/>
      <c r="X65" s="36"/>
      <c r="Y65" s="36">
        <f t="shared" si="6"/>
        <v>36.945999999999998</v>
      </c>
      <c r="AA65" s="186">
        <f t="shared" si="7"/>
        <v>0.52735872434899089</v>
      </c>
      <c r="AB65" s="186"/>
      <c r="AC65" s="186"/>
      <c r="AD65" s="186"/>
      <c r="AE65" s="186">
        <f t="shared" si="8"/>
        <v>2.0855548261125057E-2</v>
      </c>
    </row>
    <row r="66" spans="1:31">
      <c r="A66" s="31" t="s">
        <v>417</v>
      </c>
      <c r="B66" s="36">
        <f t="shared" si="0"/>
        <v>1774791</v>
      </c>
      <c r="C66" s="36">
        <v>1442566</v>
      </c>
      <c r="D66" s="36">
        <v>7</v>
      </c>
      <c r="E66" s="36">
        <v>165660</v>
      </c>
      <c r="F66" s="36">
        <v>94107</v>
      </c>
      <c r="G66" s="36">
        <v>72451</v>
      </c>
      <c r="H66" s="36"/>
      <c r="I66" s="36">
        <f t="shared" si="1"/>
        <v>1774369</v>
      </c>
      <c r="J66" s="36">
        <f t="shared" si="2"/>
        <v>645523</v>
      </c>
      <c r="K66" s="36">
        <v>474661</v>
      </c>
      <c r="L66" s="36">
        <v>4719</v>
      </c>
      <c r="M66" s="36">
        <v>166143</v>
      </c>
      <c r="N66" s="36">
        <f t="shared" si="3"/>
        <v>171675</v>
      </c>
      <c r="O66" s="36">
        <v>27118</v>
      </c>
      <c r="P66" s="36">
        <v>144557</v>
      </c>
      <c r="Q66" s="36">
        <f t="shared" si="4"/>
        <v>957171</v>
      </c>
      <c r="R66" s="36">
        <v>940787</v>
      </c>
      <c r="S66" s="36">
        <v>16384</v>
      </c>
      <c r="T66" s="36"/>
      <c r="U66" s="36">
        <f t="shared" si="5"/>
        <v>9407.8700000000008</v>
      </c>
      <c r="V66" s="36"/>
      <c r="W66" s="36"/>
      <c r="X66" s="36"/>
      <c r="Y66" s="36">
        <f t="shared" si="6"/>
        <v>16.384</v>
      </c>
      <c r="AA66" s="186">
        <f t="shared" si="7"/>
        <v>0.53020933075363696</v>
      </c>
      <c r="AB66" s="186"/>
      <c r="AC66" s="186"/>
      <c r="AD66" s="186"/>
      <c r="AE66" s="186">
        <f t="shared" si="8"/>
        <v>9.23370505233128E-3</v>
      </c>
    </row>
    <row r="67" spans="1:31">
      <c r="A67" s="31" t="s">
        <v>418</v>
      </c>
      <c r="B67" s="36">
        <f t="shared" si="0"/>
        <v>1779641</v>
      </c>
      <c r="C67" s="36">
        <v>1467897</v>
      </c>
      <c r="D67" s="36">
        <v>7</v>
      </c>
      <c r="E67" s="36">
        <v>146150</v>
      </c>
      <c r="F67" s="36">
        <v>94477</v>
      </c>
      <c r="G67" s="36">
        <v>71110</v>
      </c>
      <c r="H67" s="36"/>
      <c r="I67" s="36">
        <f t="shared" si="1"/>
        <v>1779220</v>
      </c>
      <c r="J67" s="36">
        <f t="shared" si="2"/>
        <v>678959</v>
      </c>
      <c r="K67" s="36">
        <v>488737</v>
      </c>
      <c r="L67" s="36">
        <v>25050</v>
      </c>
      <c r="M67" s="36">
        <v>165172</v>
      </c>
      <c r="N67" s="36">
        <f t="shared" si="3"/>
        <v>119584</v>
      </c>
      <c r="O67" s="36">
        <v>28911</v>
      </c>
      <c r="P67" s="36">
        <v>90673</v>
      </c>
      <c r="Q67" s="36">
        <f t="shared" si="4"/>
        <v>980677</v>
      </c>
      <c r="R67" s="36">
        <v>950250</v>
      </c>
      <c r="S67" s="36">
        <v>30427</v>
      </c>
      <c r="T67" s="36"/>
      <c r="U67" s="36">
        <f t="shared" si="5"/>
        <v>9502.5</v>
      </c>
      <c r="V67" s="36"/>
      <c r="W67" s="36"/>
      <c r="X67" s="36"/>
      <c r="Y67" s="36">
        <f t="shared" si="6"/>
        <v>30.427</v>
      </c>
      <c r="AA67" s="186">
        <f t="shared" si="7"/>
        <v>0.53408235069300025</v>
      </c>
      <c r="AB67" s="186"/>
      <c r="AC67" s="186"/>
      <c r="AD67" s="186"/>
      <c r="AE67" s="186">
        <f t="shared" si="8"/>
        <v>1.7101314058969662E-2</v>
      </c>
    </row>
    <row r="68" spans="1:31">
      <c r="A68" s="31" t="s">
        <v>419</v>
      </c>
      <c r="B68" s="36">
        <f t="shared" si="0"/>
        <v>1789339</v>
      </c>
      <c r="C68" s="36">
        <v>1468601</v>
      </c>
      <c r="D68" s="36">
        <v>7</v>
      </c>
      <c r="E68" s="36">
        <v>154900</v>
      </c>
      <c r="F68" s="36">
        <v>94737</v>
      </c>
      <c r="G68" s="36">
        <v>71094</v>
      </c>
      <c r="H68" s="36"/>
      <c r="I68" s="36">
        <f t="shared" si="1"/>
        <v>1788918</v>
      </c>
      <c r="J68" s="36">
        <f t="shared" si="2"/>
        <v>679345</v>
      </c>
      <c r="K68" s="36">
        <v>486770</v>
      </c>
      <c r="L68" s="36">
        <v>27158</v>
      </c>
      <c r="M68" s="36">
        <v>165417</v>
      </c>
      <c r="N68" s="36">
        <f t="shared" si="3"/>
        <v>133025</v>
      </c>
      <c r="O68" s="36">
        <v>30828</v>
      </c>
      <c r="P68" s="36">
        <v>102197</v>
      </c>
      <c r="Q68" s="36">
        <f t="shared" si="4"/>
        <v>976548</v>
      </c>
      <c r="R68" s="36">
        <v>951003</v>
      </c>
      <c r="S68" s="36">
        <v>25545</v>
      </c>
      <c r="T68" s="36"/>
      <c r="U68" s="36">
        <f t="shared" si="5"/>
        <v>9510.0300000000007</v>
      </c>
      <c r="V68" s="36"/>
      <c r="W68" s="36"/>
      <c r="X68" s="36"/>
      <c r="Y68" s="36">
        <f t="shared" si="6"/>
        <v>25.545000000000002</v>
      </c>
      <c r="AA68" s="186">
        <f t="shared" si="7"/>
        <v>0.53160793283985064</v>
      </c>
      <c r="AB68" s="186"/>
      <c r="AC68" s="186"/>
      <c r="AD68" s="186"/>
      <c r="AE68" s="186">
        <f t="shared" si="8"/>
        <v>1.4279581288801387E-2</v>
      </c>
    </row>
    <row r="69" spans="1:31">
      <c r="A69" s="31" t="s">
        <v>420</v>
      </c>
      <c r="B69" s="36">
        <f t="shared" si="0"/>
        <v>1873783</v>
      </c>
      <c r="C69" s="36">
        <v>1473260</v>
      </c>
      <c r="D69" s="36">
        <v>7</v>
      </c>
      <c r="E69" s="36">
        <v>171510</v>
      </c>
      <c r="F69" s="36">
        <v>229006</v>
      </c>
      <c r="G69" s="36">
        <v>0</v>
      </c>
      <c r="H69" s="36"/>
      <c r="I69" s="36">
        <f t="shared" si="1"/>
        <v>1873361</v>
      </c>
      <c r="J69" s="36">
        <f t="shared" si="2"/>
        <v>741476</v>
      </c>
      <c r="K69" s="36">
        <v>484318</v>
      </c>
      <c r="L69" s="36">
        <v>28567</v>
      </c>
      <c r="M69" s="36">
        <v>228591</v>
      </c>
      <c r="N69" s="36">
        <f t="shared" si="3"/>
        <v>151625</v>
      </c>
      <c r="O69" s="36">
        <v>36346</v>
      </c>
      <c r="P69" s="36">
        <v>115279</v>
      </c>
      <c r="Q69" s="36">
        <f t="shared" si="4"/>
        <v>980260</v>
      </c>
      <c r="R69" s="36">
        <v>952596</v>
      </c>
      <c r="S69" s="36">
        <v>27664</v>
      </c>
      <c r="T69" s="36"/>
      <c r="U69" s="36">
        <f t="shared" si="5"/>
        <v>9525.9599999999991</v>
      </c>
      <c r="V69" s="36"/>
      <c r="W69" s="36"/>
      <c r="X69" s="36"/>
      <c r="Y69" s="36">
        <f t="shared" si="6"/>
        <v>27.664000000000001</v>
      </c>
      <c r="AA69" s="186">
        <f t="shared" si="7"/>
        <v>0.50849569303513842</v>
      </c>
      <c r="AB69" s="186"/>
      <c r="AC69" s="186"/>
      <c r="AD69" s="186"/>
      <c r="AE69" s="186">
        <f t="shared" si="8"/>
        <v>1.4767041696715156E-2</v>
      </c>
    </row>
    <row r="70" spans="1:31">
      <c r="A70" s="31" t="s">
        <v>421</v>
      </c>
      <c r="B70" s="36">
        <f t="shared" si="0"/>
        <v>1920212</v>
      </c>
      <c r="C70" s="36">
        <v>1486018</v>
      </c>
      <c r="D70" s="36">
        <v>5</v>
      </c>
      <c r="E70" s="36">
        <v>207032</v>
      </c>
      <c r="F70" s="36">
        <v>151284</v>
      </c>
      <c r="G70" s="36">
        <v>75873</v>
      </c>
      <c r="H70" s="36"/>
      <c r="I70" s="36">
        <f t="shared" si="1"/>
        <v>1919794</v>
      </c>
      <c r="J70" s="36">
        <f t="shared" si="2"/>
        <v>738268</v>
      </c>
      <c r="K70" s="36">
        <v>480916</v>
      </c>
      <c r="L70" s="36">
        <v>30609</v>
      </c>
      <c r="M70" s="36">
        <v>226743</v>
      </c>
      <c r="N70" s="36">
        <f t="shared" si="3"/>
        <v>183568</v>
      </c>
      <c r="O70" s="36">
        <v>43945</v>
      </c>
      <c r="P70" s="36">
        <v>139623</v>
      </c>
      <c r="Q70" s="36">
        <f t="shared" si="4"/>
        <v>997958</v>
      </c>
      <c r="R70" s="36">
        <v>961158</v>
      </c>
      <c r="S70" s="36">
        <v>36800</v>
      </c>
      <c r="T70" s="36"/>
      <c r="U70" s="36">
        <f t="shared" si="5"/>
        <v>9611.58</v>
      </c>
      <c r="V70" s="36"/>
      <c r="W70" s="36"/>
      <c r="X70" s="36"/>
      <c r="Y70" s="36">
        <f t="shared" si="6"/>
        <v>36.799999999999997</v>
      </c>
      <c r="AA70" s="186">
        <f t="shared" si="7"/>
        <v>0.50065684130693189</v>
      </c>
      <c r="AB70" s="186"/>
      <c r="AC70" s="186"/>
      <c r="AD70" s="186"/>
      <c r="AE70" s="186">
        <f t="shared" si="8"/>
        <v>1.9168723310938569E-2</v>
      </c>
    </row>
    <row r="71" spans="1:31">
      <c r="A71" s="31" t="s">
        <v>422</v>
      </c>
      <c r="B71" s="36">
        <f t="shared" si="0"/>
        <v>1907265</v>
      </c>
      <c r="C71" s="36">
        <v>1478410</v>
      </c>
      <c r="D71" s="36">
        <v>5</v>
      </c>
      <c r="E71" s="36">
        <v>201700</v>
      </c>
      <c r="F71" s="36">
        <v>151284</v>
      </c>
      <c r="G71" s="36">
        <v>75866</v>
      </c>
      <c r="H71" s="36"/>
      <c r="I71" s="36">
        <f t="shared" si="1"/>
        <v>1906846</v>
      </c>
      <c r="J71" s="36">
        <f t="shared" si="2"/>
        <v>724213</v>
      </c>
      <c r="K71" s="36">
        <v>477703</v>
      </c>
      <c r="L71" s="36">
        <v>19774</v>
      </c>
      <c r="M71" s="36">
        <v>226736</v>
      </c>
      <c r="N71" s="36">
        <f t="shared" si="3"/>
        <v>183153</v>
      </c>
      <c r="O71" s="36">
        <v>50449</v>
      </c>
      <c r="P71" s="36">
        <v>132704</v>
      </c>
      <c r="Q71" s="36">
        <f t="shared" si="4"/>
        <v>999480</v>
      </c>
      <c r="R71" s="36">
        <v>950258</v>
      </c>
      <c r="S71" s="36">
        <v>49222</v>
      </c>
      <c r="T71" s="36"/>
      <c r="U71" s="36">
        <f t="shared" si="5"/>
        <v>9502.58</v>
      </c>
      <c r="V71" s="36"/>
      <c r="W71" s="36"/>
      <c r="X71" s="36"/>
      <c r="Y71" s="36">
        <f t="shared" si="6"/>
        <v>49.222000000000001</v>
      </c>
      <c r="AA71" s="186">
        <f t="shared" si="7"/>
        <v>0.49834019107992988</v>
      </c>
      <c r="AB71" s="186"/>
      <c r="AC71" s="186"/>
      <c r="AD71" s="186"/>
      <c r="AE71" s="186">
        <f t="shared" si="8"/>
        <v>2.581330637083435E-2</v>
      </c>
    </row>
    <row r="72" spans="1:31">
      <c r="A72" s="31" t="s">
        <v>423</v>
      </c>
      <c r="B72" s="36">
        <f t="shared" si="0"/>
        <v>1900728</v>
      </c>
      <c r="C72" s="36">
        <v>1484944</v>
      </c>
      <c r="D72" s="36">
        <v>5</v>
      </c>
      <c r="E72" s="36">
        <v>186620</v>
      </c>
      <c r="F72" s="36">
        <v>152240</v>
      </c>
      <c r="G72" s="36">
        <v>76919</v>
      </c>
      <c r="H72" s="36"/>
      <c r="I72" s="36">
        <f t="shared" si="1"/>
        <v>1900307</v>
      </c>
      <c r="J72" s="36">
        <f t="shared" si="2"/>
        <v>724391</v>
      </c>
      <c r="K72" s="36">
        <v>483621</v>
      </c>
      <c r="L72" s="36">
        <v>12026</v>
      </c>
      <c r="M72" s="36">
        <v>228744</v>
      </c>
      <c r="N72" s="36">
        <f t="shared" si="3"/>
        <v>180409</v>
      </c>
      <c r="O72" s="36">
        <v>43474</v>
      </c>
      <c r="P72" s="36">
        <v>136935</v>
      </c>
      <c r="Q72" s="36">
        <f t="shared" si="4"/>
        <v>995507</v>
      </c>
      <c r="R72" s="36">
        <v>957848</v>
      </c>
      <c r="S72" s="36">
        <v>37659</v>
      </c>
      <c r="T72" s="36"/>
      <c r="U72" s="36">
        <f t="shared" si="5"/>
        <v>9578.48</v>
      </c>
      <c r="V72" s="36"/>
      <c r="W72" s="36"/>
      <c r="X72" s="36"/>
      <c r="Y72" s="36">
        <f t="shared" si="6"/>
        <v>37.658999999999999</v>
      </c>
      <c r="AA72" s="186">
        <f t="shared" si="7"/>
        <v>0.50404908259560166</v>
      </c>
      <c r="AB72" s="186"/>
      <c r="AC72" s="186"/>
      <c r="AD72" s="186"/>
      <c r="AE72" s="186">
        <f t="shared" si="8"/>
        <v>1.981732425339695E-2</v>
      </c>
    </row>
    <row r="73" spans="1:31">
      <c r="A73" s="31" t="s">
        <v>424</v>
      </c>
      <c r="B73" s="36">
        <f t="shared" si="0"/>
        <v>1905971</v>
      </c>
      <c r="C73" s="36">
        <v>1486306</v>
      </c>
      <c r="D73" s="36">
        <v>5</v>
      </c>
      <c r="E73" s="36">
        <v>198870</v>
      </c>
      <c r="F73" s="36">
        <v>154053</v>
      </c>
      <c r="G73" s="36">
        <v>66737</v>
      </c>
      <c r="H73" s="36"/>
      <c r="I73" s="36">
        <f t="shared" si="1"/>
        <v>1905553</v>
      </c>
      <c r="J73" s="36">
        <f t="shared" si="2"/>
        <v>731645</v>
      </c>
      <c r="K73" s="36">
        <v>499807</v>
      </c>
      <c r="L73" s="36">
        <v>11462</v>
      </c>
      <c r="M73" s="36">
        <v>220376</v>
      </c>
      <c r="N73" s="36">
        <f t="shared" si="3"/>
        <v>185528</v>
      </c>
      <c r="O73" s="36">
        <v>31007</v>
      </c>
      <c r="P73" s="36">
        <v>154521</v>
      </c>
      <c r="Q73" s="36">
        <f t="shared" si="4"/>
        <v>988380</v>
      </c>
      <c r="R73" s="36">
        <v>955493</v>
      </c>
      <c r="S73" s="36">
        <v>32887</v>
      </c>
      <c r="T73" s="36"/>
      <c r="U73" s="36">
        <f t="shared" si="5"/>
        <v>9554.93</v>
      </c>
      <c r="V73" s="36"/>
      <c r="W73" s="36"/>
      <c r="X73" s="36"/>
      <c r="Y73" s="36">
        <f t="shared" si="6"/>
        <v>32.887</v>
      </c>
      <c r="AA73" s="186">
        <f t="shared" si="7"/>
        <v>0.50142557042496327</v>
      </c>
      <c r="AB73" s="186"/>
      <c r="AC73" s="186"/>
      <c r="AD73" s="186"/>
      <c r="AE73" s="186">
        <f t="shared" si="8"/>
        <v>1.7258507110534317E-2</v>
      </c>
    </row>
    <row r="74" spans="1:31">
      <c r="A74" s="31" t="s">
        <v>425</v>
      </c>
      <c r="B74" s="36">
        <f t="shared" si="0"/>
        <v>1894230</v>
      </c>
      <c r="C74" s="36">
        <v>1478579</v>
      </c>
      <c r="D74" s="36">
        <v>5</v>
      </c>
      <c r="E74" s="36">
        <v>193030</v>
      </c>
      <c r="F74" s="36">
        <v>155553</v>
      </c>
      <c r="G74" s="36">
        <v>67063</v>
      </c>
      <c r="H74" s="36"/>
      <c r="I74" s="36">
        <f t="shared" si="1"/>
        <v>1893813</v>
      </c>
      <c r="J74" s="36">
        <f t="shared" si="2"/>
        <v>727722</v>
      </c>
      <c r="K74" s="36">
        <v>495990</v>
      </c>
      <c r="L74" s="36">
        <v>9530</v>
      </c>
      <c r="M74" s="36">
        <v>222202</v>
      </c>
      <c r="N74" s="36">
        <f t="shared" si="3"/>
        <v>185306</v>
      </c>
      <c r="O74" s="36">
        <v>44186</v>
      </c>
      <c r="P74" s="36">
        <v>141120</v>
      </c>
      <c r="Q74" s="36">
        <f t="shared" si="4"/>
        <v>980785</v>
      </c>
      <c r="R74" s="36">
        <v>938404</v>
      </c>
      <c r="S74" s="36">
        <v>42381</v>
      </c>
      <c r="T74" s="36"/>
      <c r="U74" s="36">
        <f t="shared" si="5"/>
        <v>9384.0400000000009</v>
      </c>
      <c r="V74" s="36"/>
      <c r="W74" s="36"/>
      <c r="X74" s="36"/>
      <c r="Y74" s="36">
        <f t="shared" si="6"/>
        <v>42.381</v>
      </c>
      <c r="AA74" s="186">
        <f t="shared" si="7"/>
        <v>0.49551038038074507</v>
      </c>
      <c r="AB74" s="186"/>
      <c r="AC74" s="186"/>
      <c r="AD74" s="186"/>
      <c r="AE74" s="186">
        <f t="shared" si="8"/>
        <v>2.2378661462351353E-2</v>
      </c>
    </row>
    <row r="75" spans="1:31">
      <c r="A75" s="31" t="s">
        <v>426</v>
      </c>
      <c r="B75" s="36">
        <f t="shared" ref="B75:B138" si="9">SUM(C75:G75)</f>
        <v>1936871</v>
      </c>
      <c r="C75" s="36">
        <v>1498258</v>
      </c>
      <c r="D75" s="36">
        <v>5</v>
      </c>
      <c r="E75" s="36">
        <v>206430</v>
      </c>
      <c r="F75" s="36">
        <v>155792</v>
      </c>
      <c r="G75" s="36">
        <v>76386</v>
      </c>
      <c r="H75" s="36"/>
      <c r="I75" s="36">
        <f t="shared" ref="I75:I138" si="10">SUM(J75,N75,Q75)</f>
        <v>1936453</v>
      </c>
      <c r="J75" s="36">
        <f t="shared" ref="J75:J138" si="11">SUM(K75:M75)</f>
        <v>778421</v>
      </c>
      <c r="K75" s="36">
        <v>523794</v>
      </c>
      <c r="L75" s="36">
        <v>22863</v>
      </c>
      <c r="M75" s="36">
        <v>231764</v>
      </c>
      <c r="N75" s="36">
        <f t="shared" ref="N75:N138" si="12">SUM(O75:P75)</f>
        <v>177335</v>
      </c>
      <c r="O75" s="36">
        <v>25768</v>
      </c>
      <c r="P75" s="36">
        <v>151567</v>
      </c>
      <c r="Q75" s="36">
        <f t="shared" ref="Q75:Q138" si="13">SUM(R75:S75)</f>
        <v>980697</v>
      </c>
      <c r="R75" s="36">
        <v>948696</v>
      </c>
      <c r="S75" s="36">
        <v>32001</v>
      </c>
      <c r="T75" s="36"/>
      <c r="U75" s="36">
        <f t="shared" ref="U75:U138" si="14">R75/100</f>
        <v>9486.9599999999991</v>
      </c>
      <c r="V75" s="36"/>
      <c r="W75" s="36"/>
      <c r="X75" s="36"/>
      <c r="Y75" s="36">
        <f t="shared" ref="Y75:Y138" si="15">S75/1000</f>
        <v>32.000999999999998</v>
      </c>
      <c r="AA75" s="186">
        <f t="shared" ref="AA75:AA138" si="16">R75/I75</f>
        <v>0.48991429174888312</v>
      </c>
      <c r="AB75" s="186"/>
      <c r="AC75" s="186"/>
      <c r="AD75" s="186"/>
      <c r="AE75" s="186">
        <f t="shared" ref="AE75:AE138" si="17">S75/I75</f>
        <v>1.6525575368986491E-2</v>
      </c>
    </row>
    <row r="76" spans="1:31">
      <c r="A76" s="31" t="s">
        <v>427</v>
      </c>
      <c r="B76" s="36">
        <f t="shared" si="9"/>
        <v>1937632</v>
      </c>
      <c r="C76" s="36">
        <v>1496245</v>
      </c>
      <c r="D76" s="36">
        <v>5</v>
      </c>
      <c r="E76" s="36">
        <v>224840</v>
      </c>
      <c r="F76" s="36">
        <v>159017</v>
      </c>
      <c r="G76" s="36">
        <v>57525</v>
      </c>
      <c r="H76" s="36"/>
      <c r="I76" s="36">
        <f t="shared" si="10"/>
        <v>1937214</v>
      </c>
      <c r="J76" s="36">
        <f t="shared" si="11"/>
        <v>769605</v>
      </c>
      <c r="K76" s="36">
        <v>535036</v>
      </c>
      <c r="L76" s="36">
        <v>18442</v>
      </c>
      <c r="M76" s="36">
        <v>216127</v>
      </c>
      <c r="N76" s="36">
        <f t="shared" si="12"/>
        <v>187447</v>
      </c>
      <c r="O76" s="36">
        <v>19126</v>
      </c>
      <c r="P76" s="36">
        <v>168321</v>
      </c>
      <c r="Q76" s="36">
        <f t="shared" si="13"/>
        <v>980162</v>
      </c>
      <c r="R76" s="36">
        <v>942084</v>
      </c>
      <c r="S76" s="36">
        <v>38078</v>
      </c>
      <c r="T76" s="36"/>
      <c r="U76" s="36">
        <f t="shared" si="14"/>
        <v>9420.84</v>
      </c>
      <c r="V76" s="36"/>
      <c r="W76" s="36"/>
      <c r="X76" s="36"/>
      <c r="Y76" s="36">
        <f t="shared" si="15"/>
        <v>38.078000000000003</v>
      </c>
      <c r="AA76" s="186">
        <f t="shared" si="16"/>
        <v>0.48630868866320398</v>
      </c>
      <c r="AB76" s="186"/>
      <c r="AC76" s="186"/>
      <c r="AD76" s="186"/>
      <c r="AE76" s="186">
        <f t="shared" si="17"/>
        <v>1.9656062778815351E-2</v>
      </c>
    </row>
    <row r="77" spans="1:31">
      <c r="A77" s="31" t="s">
        <v>428</v>
      </c>
      <c r="B77" s="36">
        <f t="shared" si="9"/>
        <v>1967293</v>
      </c>
      <c r="C77" s="36">
        <v>1492490</v>
      </c>
      <c r="D77" s="36">
        <v>5</v>
      </c>
      <c r="E77" s="36">
        <v>233980</v>
      </c>
      <c r="F77" s="36">
        <v>163817</v>
      </c>
      <c r="G77" s="36">
        <v>77001</v>
      </c>
      <c r="H77" s="36"/>
      <c r="I77" s="36">
        <f t="shared" si="10"/>
        <v>1966875</v>
      </c>
      <c r="J77" s="36">
        <f t="shared" si="11"/>
        <v>805646</v>
      </c>
      <c r="K77" s="36">
        <v>528204</v>
      </c>
      <c r="L77" s="36">
        <v>37038</v>
      </c>
      <c r="M77" s="36">
        <v>240404</v>
      </c>
      <c r="N77" s="36">
        <f t="shared" si="12"/>
        <v>193140</v>
      </c>
      <c r="O77" s="36">
        <v>28300</v>
      </c>
      <c r="P77" s="36">
        <v>164840</v>
      </c>
      <c r="Q77" s="36">
        <f t="shared" si="13"/>
        <v>968089</v>
      </c>
      <c r="R77" s="36">
        <v>935986</v>
      </c>
      <c r="S77" s="36">
        <v>32103</v>
      </c>
      <c r="T77" s="36"/>
      <c r="U77" s="36">
        <f t="shared" si="14"/>
        <v>9359.86</v>
      </c>
      <c r="V77" s="36"/>
      <c r="W77" s="36"/>
      <c r="X77" s="36"/>
      <c r="Y77" s="36">
        <f t="shared" si="15"/>
        <v>32.103000000000002</v>
      </c>
      <c r="AA77" s="186">
        <f t="shared" si="16"/>
        <v>0.47587467429297742</v>
      </c>
      <c r="AB77" s="186"/>
      <c r="AC77" s="186"/>
      <c r="AD77" s="186"/>
      <c r="AE77" s="186">
        <f t="shared" si="17"/>
        <v>1.6321830314585319E-2</v>
      </c>
    </row>
    <row r="78" spans="1:31">
      <c r="A78" s="31" t="s">
        <v>429</v>
      </c>
      <c r="B78" s="36">
        <f t="shared" si="9"/>
        <v>1973884</v>
      </c>
      <c r="C78" s="36">
        <v>1519124</v>
      </c>
      <c r="D78" s="36">
        <v>5</v>
      </c>
      <c r="E78" s="36">
        <v>205540</v>
      </c>
      <c r="F78" s="36">
        <v>172472</v>
      </c>
      <c r="G78" s="36">
        <v>76743</v>
      </c>
      <c r="H78" s="36"/>
      <c r="I78" s="36">
        <f t="shared" si="10"/>
        <v>1973466</v>
      </c>
      <c r="J78" s="36">
        <f t="shared" si="11"/>
        <v>823811</v>
      </c>
      <c r="K78" s="36">
        <v>519114</v>
      </c>
      <c r="L78" s="36">
        <v>55895</v>
      </c>
      <c r="M78" s="36">
        <v>248802</v>
      </c>
      <c r="N78" s="36">
        <f t="shared" si="12"/>
        <v>193892</v>
      </c>
      <c r="O78" s="36">
        <v>55095</v>
      </c>
      <c r="P78" s="36">
        <v>138797</v>
      </c>
      <c r="Q78" s="36">
        <f t="shared" si="13"/>
        <v>955763</v>
      </c>
      <c r="R78" s="36">
        <v>944914</v>
      </c>
      <c r="S78" s="36">
        <v>10849</v>
      </c>
      <c r="T78" s="36"/>
      <c r="U78" s="36">
        <f t="shared" si="14"/>
        <v>9449.14</v>
      </c>
      <c r="V78" s="36"/>
      <c r="W78" s="36"/>
      <c r="X78" s="36"/>
      <c r="Y78" s="36">
        <f t="shared" si="15"/>
        <v>10.849</v>
      </c>
      <c r="AA78" s="186">
        <f t="shared" si="16"/>
        <v>0.47880936382993172</v>
      </c>
      <c r="AB78" s="186"/>
      <c r="AC78" s="186"/>
      <c r="AD78" s="186"/>
      <c r="AE78" s="186">
        <f t="shared" si="17"/>
        <v>5.4974344630208984E-3</v>
      </c>
    </row>
    <row r="79" spans="1:31">
      <c r="A79" s="31" t="s">
        <v>430</v>
      </c>
      <c r="B79" s="36">
        <f t="shared" si="9"/>
        <v>1978710</v>
      </c>
      <c r="C79" s="36">
        <v>1546901</v>
      </c>
      <c r="D79" s="36">
        <v>5</v>
      </c>
      <c r="E79" s="36">
        <v>181578</v>
      </c>
      <c r="F79" s="36">
        <v>175098</v>
      </c>
      <c r="G79" s="36">
        <v>75128</v>
      </c>
      <c r="H79" s="36"/>
      <c r="I79" s="36">
        <f t="shared" si="10"/>
        <v>1978291</v>
      </c>
      <c r="J79" s="36">
        <f t="shared" si="11"/>
        <v>838312</v>
      </c>
      <c r="K79" s="36">
        <v>524455</v>
      </c>
      <c r="L79" s="36">
        <v>64045</v>
      </c>
      <c r="M79" s="36">
        <v>249812</v>
      </c>
      <c r="N79" s="36">
        <f t="shared" si="12"/>
        <v>157924</v>
      </c>
      <c r="O79" s="36">
        <v>65387</v>
      </c>
      <c r="P79" s="36">
        <v>92537</v>
      </c>
      <c r="Q79" s="36">
        <f t="shared" si="13"/>
        <v>982055</v>
      </c>
      <c r="R79" s="36">
        <v>957059</v>
      </c>
      <c r="S79" s="36">
        <v>24996</v>
      </c>
      <c r="T79" s="36"/>
      <c r="U79" s="36">
        <f t="shared" si="14"/>
        <v>9570.59</v>
      </c>
      <c r="V79" s="36"/>
      <c r="W79" s="36"/>
      <c r="X79" s="36"/>
      <c r="Y79" s="36">
        <f t="shared" si="15"/>
        <v>24.995999999999999</v>
      </c>
      <c r="AA79" s="186">
        <f t="shared" si="16"/>
        <v>0.48378069758190279</v>
      </c>
      <c r="AB79" s="186"/>
      <c r="AC79" s="186"/>
      <c r="AD79" s="186"/>
      <c r="AE79" s="186">
        <f t="shared" si="17"/>
        <v>1.2635148216313979E-2</v>
      </c>
    </row>
    <row r="80" spans="1:31">
      <c r="A80" s="31" t="s">
        <v>431</v>
      </c>
      <c r="B80" s="36">
        <f t="shared" si="9"/>
        <v>1971592</v>
      </c>
      <c r="C80" s="36">
        <v>1531132</v>
      </c>
      <c r="D80" s="36">
        <v>5</v>
      </c>
      <c r="E80" s="36">
        <v>188920</v>
      </c>
      <c r="F80" s="36">
        <v>175567</v>
      </c>
      <c r="G80" s="36">
        <v>75968</v>
      </c>
      <c r="H80" s="36"/>
      <c r="I80" s="36">
        <f t="shared" si="10"/>
        <v>1971173</v>
      </c>
      <c r="J80" s="36">
        <f t="shared" si="11"/>
        <v>818508</v>
      </c>
      <c r="K80" s="36">
        <v>521625</v>
      </c>
      <c r="L80" s="36">
        <v>45762</v>
      </c>
      <c r="M80" s="36">
        <v>251121</v>
      </c>
      <c r="N80" s="36">
        <f t="shared" si="12"/>
        <v>176922</v>
      </c>
      <c r="O80" s="36">
        <v>68075</v>
      </c>
      <c r="P80" s="36">
        <v>108847</v>
      </c>
      <c r="Q80" s="36">
        <f t="shared" si="13"/>
        <v>975743</v>
      </c>
      <c r="R80" s="36">
        <v>941431</v>
      </c>
      <c r="S80" s="36">
        <v>34312</v>
      </c>
      <c r="T80" s="36"/>
      <c r="U80" s="36">
        <f t="shared" si="14"/>
        <v>9414.31</v>
      </c>
      <c r="V80" s="36"/>
      <c r="W80" s="36"/>
      <c r="X80" s="36"/>
      <c r="Y80" s="36">
        <f t="shared" si="15"/>
        <v>34.311999999999998</v>
      </c>
      <c r="AA80" s="186">
        <f t="shared" si="16"/>
        <v>0.47759937864408653</v>
      </c>
      <c r="AB80" s="186"/>
      <c r="AC80" s="186"/>
      <c r="AD80" s="186"/>
      <c r="AE80" s="186">
        <f t="shared" si="17"/>
        <v>1.7406894270568844E-2</v>
      </c>
    </row>
    <row r="81" spans="1:31">
      <c r="A81" s="31" t="s">
        <v>432</v>
      </c>
      <c r="B81" s="36">
        <f t="shared" si="9"/>
        <v>2011854</v>
      </c>
      <c r="C81" s="36">
        <v>1541134</v>
      </c>
      <c r="D81" s="36">
        <v>5</v>
      </c>
      <c r="E81" s="36">
        <v>215770</v>
      </c>
      <c r="F81" s="36">
        <v>254945</v>
      </c>
      <c r="G81" s="36">
        <v>0</v>
      </c>
      <c r="H81" s="36"/>
      <c r="I81" s="36">
        <f t="shared" si="10"/>
        <v>2011436</v>
      </c>
      <c r="J81" s="36">
        <f t="shared" si="11"/>
        <v>840538</v>
      </c>
      <c r="K81" s="36">
        <v>538962</v>
      </c>
      <c r="L81" s="36">
        <v>47045</v>
      </c>
      <c r="M81" s="36">
        <v>254531</v>
      </c>
      <c r="N81" s="36">
        <f t="shared" si="12"/>
        <v>195871</v>
      </c>
      <c r="O81" s="36">
        <v>58170</v>
      </c>
      <c r="P81" s="36">
        <v>137701</v>
      </c>
      <c r="Q81" s="36">
        <f t="shared" si="13"/>
        <v>975027</v>
      </c>
      <c r="R81" s="36">
        <v>944002</v>
      </c>
      <c r="S81" s="36">
        <v>31025</v>
      </c>
      <c r="T81" s="36"/>
      <c r="U81" s="36">
        <f t="shared" si="14"/>
        <v>9440.02</v>
      </c>
      <c r="V81" s="36"/>
      <c r="W81" s="36"/>
      <c r="X81" s="36"/>
      <c r="Y81" s="36">
        <f t="shared" si="15"/>
        <v>31.024999999999999</v>
      </c>
      <c r="AA81" s="186">
        <f t="shared" si="16"/>
        <v>0.46931744286171673</v>
      </c>
      <c r="AB81" s="186"/>
      <c r="AC81" s="186"/>
      <c r="AD81" s="186"/>
      <c r="AE81" s="186">
        <f t="shared" si="17"/>
        <v>1.542430383069608E-2</v>
      </c>
    </row>
    <row r="82" spans="1:31">
      <c r="A82" s="31" t="s">
        <v>433</v>
      </c>
      <c r="B82" s="36">
        <f t="shared" si="9"/>
        <v>2043432</v>
      </c>
      <c r="C82" s="36">
        <v>1553118</v>
      </c>
      <c r="D82" s="36">
        <v>5</v>
      </c>
      <c r="E82" s="36">
        <v>242430</v>
      </c>
      <c r="F82" s="36">
        <v>173968</v>
      </c>
      <c r="G82" s="36">
        <v>73911</v>
      </c>
      <c r="H82" s="36"/>
      <c r="I82" s="36">
        <f t="shared" si="10"/>
        <v>2043013</v>
      </c>
      <c r="J82" s="36">
        <f t="shared" si="11"/>
        <v>849701</v>
      </c>
      <c r="K82" s="36">
        <v>546355</v>
      </c>
      <c r="L82" s="36">
        <v>55881</v>
      </c>
      <c r="M82" s="36">
        <v>247465</v>
      </c>
      <c r="N82" s="36">
        <f t="shared" si="12"/>
        <v>199753</v>
      </c>
      <c r="O82" s="36">
        <v>65326</v>
      </c>
      <c r="P82" s="36">
        <v>134427</v>
      </c>
      <c r="Q82" s="36">
        <f t="shared" si="13"/>
        <v>993559</v>
      </c>
      <c r="R82" s="36">
        <v>941437</v>
      </c>
      <c r="S82" s="36">
        <v>52122</v>
      </c>
      <c r="T82" s="36"/>
      <c r="U82" s="36">
        <f t="shared" si="14"/>
        <v>9414.3700000000008</v>
      </c>
      <c r="V82" s="36"/>
      <c r="W82" s="36"/>
      <c r="X82" s="36"/>
      <c r="Y82" s="36">
        <f t="shared" si="15"/>
        <v>52.122</v>
      </c>
      <c r="AA82" s="186">
        <f t="shared" si="16"/>
        <v>0.46080812995316234</v>
      </c>
      <c r="AB82" s="186"/>
      <c r="AC82" s="186"/>
      <c r="AD82" s="186"/>
      <c r="AE82" s="186">
        <f t="shared" si="17"/>
        <v>2.5512319304869819E-2</v>
      </c>
    </row>
    <row r="83" spans="1:31">
      <c r="A83" s="31" t="s">
        <v>434</v>
      </c>
      <c r="B83" s="36">
        <f t="shared" si="9"/>
        <v>2046693</v>
      </c>
      <c r="C83" s="36">
        <v>1544761</v>
      </c>
      <c r="D83" s="36">
        <v>5</v>
      </c>
      <c r="E83" s="36">
        <v>255930</v>
      </c>
      <c r="F83" s="36">
        <v>176770</v>
      </c>
      <c r="G83" s="36">
        <v>69227</v>
      </c>
      <c r="H83" s="36"/>
      <c r="I83" s="36">
        <f t="shared" si="10"/>
        <v>2046275</v>
      </c>
      <c r="J83" s="36">
        <f t="shared" si="11"/>
        <v>818908</v>
      </c>
      <c r="K83" s="36">
        <v>524109</v>
      </c>
      <c r="L83" s="36">
        <v>49217</v>
      </c>
      <c r="M83" s="36">
        <v>245582</v>
      </c>
      <c r="N83" s="36">
        <f t="shared" si="12"/>
        <v>233611</v>
      </c>
      <c r="O83" s="36">
        <v>83821</v>
      </c>
      <c r="P83" s="36">
        <v>149790</v>
      </c>
      <c r="Q83" s="36">
        <f t="shared" si="13"/>
        <v>993756</v>
      </c>
      <c r="R83" s="36">
        <v>936832</v>
      </c>
      <c r="S83" s="36">
        <v>56924</v>
      </c>
      <c r="T83" s="36"/>
      <c r="U83" s="36">
        <f t="shared" si="14"/>
        <v>9368.32</v>
      </c>
      <c r="V83" s="36"/>
      <c r="W83" s="36"/>
      <c r="X83" s="36"/>
      <c r="Y83" s="36">
        <f t="shared" si="15"/>
        <v>56.923999999999999</v>
      </c>
      <c r="AA83" s="186">
        <f t="shared" si="16"/>
        <v>0.45782311761615618</v>
      </c>
      <c r="AB83" s="186"/>
      <c r="AC83" s="186"/>
      <c r="AD83" s="186"/>
      <c r="AE83" s="186">
        <f t="shared" si="17"/>
        <v>2.7818352860685881E-2</v>
      </c>
    </row>
    <row r="84" spans="1:31">
      <c r="A84" s="31" t="s">
        <v>435</v>
      </c>
      <c r="B84" s="36">
        <f t="shared" si="9"/>
        <v>2034653</v>
      </c>
      <c r="C84" s="36">
        <v>1557272</v>
      </c>
      <c r="D84" s="36">
        <v>5</v>
      </c>
      <c r="E84" s="36">
        <v>227710</v>
      </c>
      <c r="F84" s="36">
        <v>180154</v>
      </c>
      <c r="G84" s="36">
        <v>69512</v>
      </c>
      <c r="H84" s="36"/>
      <c r="I84" s="36">
        <f t="shared" si="10"/>
        <v>2034233</v>
      </c>
      <c r="J84" s="36">
        <f t="shared" si="11"/>
        <v>830759</v>
      </c>
      <c r="K84" s="36">
        <v>528789</v>
      </c>
      <c r="L84" s="36">
        <v>52719</v>
      </c>
      <c r="M84" s="36">
        <v>249251</v>
      </c>
      <c r="N84" s="36">
        <f t="shared" si="12"/>
        <v>239090</v>
      </c>
      <c r="O84" s="36">
        <v>92772</v>
      </c>
      <c r="P84" s="36">
        <v>146318</v>
      </c>
      <c r="Q84" s="36">
        <f t="shared" si="13"/>
        <v>964384</v>
      </c>
      <c r="R84" s="36">
        <v>935711</v>
      </c>
      <c r="S84" s="36">
        <v>28673</v>
      </c>
      <c r="T84" s="36"/>
      <c r="U84" s="36">
        <f t="shared" si="14"/>
        <v>9357.11</v>
      </c>
      <c r="V84" s="36"/>
      <c r="W84" s="36"/>
      <c r="X84" s="36"/>
      <c r="Y84" s="36">
        <f t="shared" si="15"/>
        <v>28.672999999999998</v>
      </c>
      <c r="AA84" s="186">
        <f t="shared" si="16"/>
        <v>0.45998221442676429</v>
      </c>
      <c r="AB84" s="186"/>
      <c r="AC84" s="186"/>
      <c r="AD84" s="186"/>
      <c r="AE84" s="186">
        <f t="shared" si="17"/>
        <v>1.4095238844321177E-2</v>
      </c>
    </row>
    <row r="85" spans="1:31">
      <c r="A85" s="31" t="s">
        <v>436</v>
      </c>
      <c r="B85" s="36">
        <f t="shared" si="9"/>
        <v>2040405</v>
      </c>
      <c r="C85" s="36">
        <v>1567851</v>
      </c>
      <c r="D85" s="36">
        <v>5</v>
      </c>
      <c r="E85" s="36">
        <v>221690</v>
      </c>
      <c r="F85" s="36">
        <v>182759</v>
      </c>
      <c r="G85" s="36">
        <v>68100</v>
      </c>
      <c r="H85" s="36"/>
      <c r="I85" s="36">
        <f t="shared" si="10"/>
        <v>2039987</v>
      </c>
      <c r="J85" s="36">
        <f t="shared" si="11"/>
        <v>844055</v>
      </c>
      <c r="K85" s="36">
        <v>538485</v>
      </c>
      <c r="L85" s="36">
        <v>55125</v>
      </c>
      <c r="M85" s="36">
        <v>250445</v>
      </c>
      <c r="N85" s="36">
        <f t="shared" si="12"/>
        <v>228699</v>
      </c>
      <c r="O85" s="36">
        <v>84280</v>
      </c>
      <c r="P85" s="36">
        <v>144419</v>
      </c>
      <c r="Q85" s="36">
        <f t="shared" si="13"/>
        <v>967233</v>
      </c>
      <c r="R85" s="36">
        <v>945086</v>
      </c>
      <c r="S85" s="36">
        <v>22147</v>
      </c>
      <c r="T85" s="36"/>
      <c r="U85" s="36">
        <f t="shared" si="14"/>
        <v>9450.86</v>
      </c>
      <c r="V85" s="36"/>
      <c r="W85" s="36"/>
      <c r="X85" s="36"/>
      <c r="Y85" s="36">
        <f t="shared" si="15"/>
        <v>22.146999999999998</v>
      </c>
      <c r="AA85" s="186">
        <f t="shared" si="16"/>
        <v>0.46328040325747172</v>
      </c>
      <c r="AB85" s="186"/>
      <c r="AC85" s="186"/>
      <c r="AD85" s="186"/>
      <c r="AE85" s="186">
        <f t="shared" si="17"/>
        <v>1.0856441732226725E-2</v>
      </c>
    </row>
    <row r="86" spans="1:31">
      <c r="A86" s="31" t="s">
        <v>437</v>
      </c>
      <c r="B86" s="36">
        <f t="shared" si="9"/>
        <v>2023361</v>
      </c>
      <c r="C86" s="36">
        <v>1560718</v>
      </c>
      <c r="D86" s="36">
        <v>5</v>
      </c>
      <c r="E86" s="36">
        <v>210520</v>
      </c>
      <c r="F86" s="36">
        <v>185532</v>
      </c>
      <c r="G86" s="36">
        <v>66586</v>
      </c>
      <c r="H86" s="36"/>
      <c r="I86" s="36">
        <f t="shared" si="10"/>
        <v>2022941</v>
      </c>
      <c r="J86" s="36">
        <f t="shared" si="11"/>
        <v>826745</v>
      </c>
      <c r="K86" s="36">
        <v>533230</v>
      </c>
      <c r="L86" s="36">
        <v>41812</v>
      </c>
      <c r="M86" s="36">
        <v>251703</v>
      </c>
      <c r="N86" s="36">
        <f t="shared" si="12"/>
        <v>222499</v>
      </c>
      <c r="O86" s="36">
        <v>91842</v>
      </c>
      <c r="P86" s="36">
        <v>130657</v>
      </c>
      <c r="Q86" s="36">
        <f t="shared" si="13"/>
        <v>973697</v>
      </c>
      <c r="R86" s="36">
        <v>935645</v>
      </c>
      <c r="S86" s="36">
        <v>38052</v>
      </c>
      <c r="T86" s="36"/>
      <c r="U86" s="36">
        <f t="shared" si="14"/>
        <v>9356.4500000000007</v>
      </c>
      <c r="V86" s="36"/>
      <c r="W86" s="36"/>
      <c r="X86" s="36"/>
      <c r="Y86" s="36">
        <f t="shared" si="15"/>
        <v>38.052</v>
      </c>
      <c r="AA86" s="186">
        <f t="shared" si="16"/>
        <v>0.46251719649757456</v>
      </c>
      <c r="AB86" s="186"/>
      <c r="AC86" s="186"/>
      <c r="AD86" s="186"/>
      <c r="AE86" s="186">
        <f t="shared" si="17"/>
        <v>1.8810237174490013E-2</v>
      </c>
    </row>
    <row r="87" spans="1:31">
      <c r="A87" s="31" t="s">
        <v>438</v>
      </c>
      <c r="B87" s="36">
        <f t="shared" si="9"/>
        <v>2045256</v>
      </c>
      <c r="C87" s="36">
        <v>1568138</v>
      </c>
      <c r="D87" s="36">
        <v>5</v>
      </c>
      <c r="E87" s="36">
        <v>219530</v>
      </c>
      <c r="F87" s="36">
        <v>187620</v>
      </c>
      <c r="G87" s="36">
        <v>69963</v>
      </c>
      <c r="H87" s="36"/>
      <c r="I87" s="36">
        <f t="shared" si="10"/>
        <v>2044838</v>
      </c>
      <c r="J87" s="36">
        <f t="shared" si="11"/>
        <v>864782</v>
      </c>
      <c r="K87" s="36">
        <v>566602</v>
      </c>
      <c r="L87" s="36">
        <v>41011</v>
      </c>
      <c r="M87" s="36">
        <v>257169</v>
      </c>
      <c r="N87" s="36">
        <f t="shared" si="12"/>
        <v>206617</v>
      </c>
      <c r="O87" s="36">
        <v>58303</v>
      </c>
      <c r="P87" s="36">
        <v>148314</v>
      </c>
      <c r="Q87" s="36">
        <f t="shared" si="13"/>
        <v>973439</v>
      </c>
      <c r="R87" s="36">
        <v>943233</v>
      </c>
      <c r="S87" s="36">
        <v>30206</v>
      </c>
      <c r="T87" s="36"/>
      <c r="U87" s="36">
        <f t="shared" si="14"/>
        <v>9432.33</v>
      </c>
      <c r="V87" s="36"/>
      <c r="W87" s="36"/>
      <c r="X87" s="36"/>
      <c r="Y87" s="36">
        <f t="shared" si="15"/>
        <v>30.206</v>
      </c>
      <c r="AA87" s="186">
        <f t="shared" si="16"/>
        <v>0.4612751719207096</v>
      </c>
      <c r="AB87" s="186"/>
      <c r="AC87" s="186"/>
      <c r="AD87" s="186"/>
      <c r="AE87" s="186">
        <f t="shared" si="17"/>
        <v>1.4771830335703855E-2</v>
      </c>
    </row>
    <row r="88" spans="1:31">
      <c r="A88" s="31" t="s">
        <v>439</v>
      </c>
      <c r="B88" s="36">
        <f t="shared" si="9"/>
        <v>2066130</v>
      </c>
      <c r="C88" s="36">
        <v>1569705</v>
      </c>
      <c r="D88" s="36">
        <v>5</v>
      </c>
      <c r="E88" s="36">
        <v>239270</v>
      </c>
      <c r="F88" s="36">
        <v>188808</v>
      </c>
      <c r="G88" s="36">
        <v>68342</v>
      </c>
      <c r="H88" s="36"/>
      <c r="I88" s="36">
        <f t="shared" si="10"/>
        <v>2065711</v>
      </c>
      <c r="J88" s="36">
        <f t="shared" si="11"/>
        <v>893078</v>
      </c>
      <c r="K88" s="36">
        <v>569935</v>
      </c>
      <c r="L88" s="36">
        <v>66408</v>
      </c>
      <c r="M88" s="36">
        <v>256735</v>
      </c>
      <c r="N88" s="36">
        <f t="shared" si="12"/>
        <v>212837</v>
      </c>
      <c r="O88" s="36">
        <v>52173</v>
      </c>
      <c r="P88" s="36">
        <v>160664</v>
      </c>
      <c r="Q88" s="36">
        <f t="shared" si="13"/>
        <v>959796</v>
      </c>
      <c r="R88" s="36">
        <v>947598</v>
      </c>
      <c r="S88" s="36">
        <v>12198</v>
      </c>
      <c r="T88" s="36"/>
      <c r="U88" s="36">
        <f t="shared" si="14"/>
        <v>9475.98</v>
      </c>
      <c r="V88" s="36"/>
      <c r="W88" s="36"/>
      <c r="X88" s="36"/>
      <c r="Y88" s="36">
        <f t="shared" si="15"/>
        <v>12.198</v>
      </c>
      <c r="AA88" s="186">
        <f t="shared" si="16"/>
        <v>0.45872728566580706</v>
      </c>
      <c r="AB88" s="186"/>
      <c r="AC88" s="186"/>
      <c r="AD88" s="186"/>
      <c r="AE88" s="186">
        <f t="shared" si="17"/>
        <v>5.9049886455559367E-3</v>
      </c>
    </row>
    <row r="89" spans="1:31">
      <c r="A89" s="31" t="s">
        <v>440</v>
      </c>
      <c r="B89" s="36">
        <f t="shared" si="9"/>
        <v>2056491</v>
      </c>
      <c r="C89" s="36">
        <v>1559438</v>
      </c>
      <c r="D89" s="36">
        <v>5</v>
      </c>
      <c r="E89" s="36">
        <v>230620</v>
      </c>
      <c r="F89" s="36">
        <v>190898</v>
      </c>
      <c r="G89" s="36">
        <v>75530</v>
      </c>
      <c r="H89" s="36"/>
      <c r="I89" s="36">
        <f t="shared" si="10"/>
        <v>2056072</v>
      </c>
      <c r="J89" s="36">
        <f t="shared" si="11"/>
        <v>859021</v>
      </c>
      <c r="K89" s="36">
        <v>547721</v>
      </c>
      <c r="L89" s="36">
        <v>45286</v>
      </c>
      <c r="M89" s="36">
        <v>266014</v>
      </c>
      <c r="N89" s="36">
        <f t="shared" si="12"/>
        <v>218312</v>
      </c>
      <c r="O89" s="36">
        <v>75068</v>
      </c>
      <c r="P89" s="36">
        <v>143244</v>
      </c>
      <c r="Q89" s="36">
        <f t="shared" si="13"/>
        <v>978739</v>
      </c>
      <c r="R89" s="36">
        <v>936648</v>
      </c>
      <c r="S89" s="36">
        <v>42091</v>
      </c>
      <c r="T89" s="36"/>
      <c r="U89" s="36">
        <f t="shared" si="14"/>
        <v>9366.48</v>
      </c>
      <c r="V89" s="36"/>
      <c r="W89" s="36"/>
      <c r="X89" s="36"/>
      <c r="Y89" s="36">
        <f t="shared" si="15"/>
        <v>42.091000000000001</v>
      </c>
      <c r="AA89" s="186">
        <f t="shared" si="16"/>
        <v>0.45555214019742502</v>
      </c>
      <c r="AB89" s="186"/>
      <c r="AC89" s="186"/>
      <c r="AD89" s="186"/>
      <c r="AE89" s="186">
        <f t="shared" si="17"/>
        <v>2.0471559361734414E-2</v>
      </c>
    </row>
    <row r="90" spans="1:31">
      <c r="A90" s="31" t="s">
        <v>441</v>
      </c>
      <c r="B90" s="36">
        <f t="shared" si="9"/>
        <v>2050920</v>
      </c>
      <c r="C90" s="36">
        <v>1568394</v>
      </c>
      <c r="D90" s="36">
        <v>0</v>
      </c>
      <c r="E90" s="36">
        <v>212120</v>
      </c>
      <c r="F90" s="36">
        <v>194574</v>
      </c>
      <c r="G90" s="36">
        <v>75832</v>
      </c>
      <c r="H90" s="36"/>
      <c r="I90" s="36">
        <f t="shared" si="10"/>
        <v>2050507</v>
      </c>
      <c r="J90" s="36">
        <f t="shared" si="11"/>
        <v>867316</v>
      </c>
      <c r="K90" s="36">
        <v>551989</v>
      </c>
      <c r="L90" s="36">
        <v>45335</v>
      </c>
      <c r="M90" s="36">
        <v>269992</v>
      </c>
      <c r="N90" s="36">
        <f t="shared" si="12"/>
        <v>224255</v>
      </c>
      <c r="O90" s="36">
        <v>69952</v>
      </c>
      <c r="P90" s="36">
        <v>154303</v>
      </c>
      <c r="Q90" s="36">
        <f t="shared" si="13"/>
        <v>958936</v>
      </c>
      <c r="R90" s="36">
        <v>946453</v>
      </c>
      <c r="S90" s="36">
        <v>12483</v>
      </c>
      <c r="T90" s="36"/>
      <c r="U90" s="36">
        <f t="shared" si="14"/>
        <v>9464.5300000000007</v>
      </c>
      <c r="V90" s="36"/>
      <c r="W90" s="36"/>
      <c r="X90" s="36"/>
      <c r="Y90" s="36">
        <f t="shared" si="15"/>
        <v>12.483000000000001</v>
      </c>
      <c r="AA90" s="186">
        <f t="shared" si="16"/>
        <v>0.46157023604406128</v>
      </c>
      <c r="AB90" s="186"/>
      <c r="AC90" s="186"/>
      <c r="AD90" s="186"/>
      <c r="AE90" s="186">
        <f t="shared" si="17"/>
        <v>6.0877626850335065E-3</v>
      </c>
    </row>
    <row r="91" spans="1:31">
      <c r="A91" s="31" t="s">
        <v>442</v>
      </c>
      <c r="B91" s="36">
        <f t="shared" si="9"/>
        <v>2038384</v>
      </c>
      <c r="C91" s="36">
        <v>1569049</v>
      </c>
      <c r="D91" s="36">
        <v>0</v>
      </c>
      <c r="E91" s="36">
        <v>198310</v>
      </c>
      <c r="F91" s="36">
        <v>197044</v>
      </c>
      <c r="G91" s="36">
        <v>73981</v>
      </c>
      <c r="H91" s="36"/>
      <c r="I91" s="36">
        <f t="shared" si="10"/>
        <v>2037971</v>
      </c>
      <c r="J91" s="36">
        <f t="shared" si="11"/>
        <v>869219</v>
      </c>
      <c r="K91" s="36">
        <v>555381</v>
      </c>
      <c r="L91" s="36">
        <v>43227</v>
      </c>
      <c r="M91" s="36">
        <v>270611</v>
      </c>
      <c r="N91" s="36">
        <f t="shared" si="12"/>
        <v>202509</v>
      </c>
      <c r="O91" s="36">
        <v>62549</v>
      </c>
      <c r="P91" s="36">
        <v>139960</v>
      </c>
      <c r="Q91" s="36">
        <f t="shared" si="13"/>
        <v>966243</v>
      </c>
      <c r="R91" s="36">
        <v>951119</v>
      </c>
      <c r="S91" s="36">
        <v>15124</v>
      </c>
      <c r="T91" s="36"/>
      <c r="U91" s="36">
        <f t="shared" si="14"/>
        <v>9511.19</v>
      </c>
      <c r="V91" s="36"/>
      <c r="W91" s="36"/>
      <c r="X91" s="36"/>
      <c r="Y91" s="36">
        <f t="shared" si="15"/>
        <v>15.124000000000001</v>
      </c>
      <c r="AA91" s="186">
        <f t="shared" si="16"/>
        <v>0.46669898639382013</v>
      </c>
      <c r="AB91" s="186"/>
      <c r="AC91" s="186"/>
      <c r="AD91" s="186"/>
      <c r="AE91" s="186">
        <f t="shared" si="17"/>
        <v>7.4211065810063049E-3</v>
      </c>
    </row>
    <row r="92" spans="1:31">
      <c r="A92" s="31" t="s">
        <v>443</v>
      </c>
      <c r="B92" s="36">
        <f t="shared" si="9"/>
        <v>2043965</v>
      </c>
      <c r="C92" s="36">
        <v>1574533</v>
      </c>
      <c r="D92" s="36">
        <v>0</v>
      </c>
      <c r="E92" s="36">
        <v>197060</v>
      </c>
      <c r="F92" s="36">
        <v>198263</v>
      </c>
      <c r="G92" s="36">
        <v>74109</v>
      </c>
      <c r="H92" s="36"/>
      <c r="I92" s="36">
        <f t="shared" si="10"/>
        <v>2043553</v>
      </c>
      <c r="J92" s="36">
        <f t="shared" si="11"/>
        <v>867768</v>
      </c>
      <c r="K92" s="36">
        <v>551239</v>
      </c>
      <c r="L92" s="36">
        <v>44570</v>
      </c>
      <c r="M92" s="36">
        <v>271959</v>
      </c>
      <c r="N92" s="36">
        <f t="shared" si="12"/>
        <v>213629</v>
      </c>
      <c r="O92" s="36">
        <v>74791</v>
      </c>
      <c r="P92" s="36">
        <v>138838</v>
      </c>
      <c r="Q92" s="36">
        <f t="shared" si="13"/>
        <v>962156</v>
      </c>
      <c r="R92" s="36">
        <v>948503</v>
      </c>
      <c r="S92" s="36">
        <v>13653</v>
      </c>
      <c r="T92" s="36"/>
      <c r="U92" s="36">
        <f t="shared" si="14"/>
        <v>9485.0300000000007</v>
      </c>
      <c r="V92" s="36"/>
      <c r="W92" s="36"/>
      <c r="X92" s="36"/>
      <c r="Y92" s="36">
        <f t="shared" si="15"/>
        <v>13.653</v>
      </c>
      <c r="AA92" s="186">
        <f t="shared" si="16"/>
        <v>0.46414406673083597</v>
      </c>
      <c r="AB92" s="186"/>
      <c r="AC92" s="186"/>
      <c r="AD92" s="186"/>
      <c r="AE92" s="186">
        <f t="shared" si="17"/>
        <v>6.6810109647266304E-3</v>
      </c>
    </row>
    <row r="93" spans="1:31">
      <c r="A93" s="31" t="s">
        <v>444</v>
      </c>
      <c r="B93" s="36">
        <f t="shared" si="9"/>
        <v>2102456</v>
      </c>
      <c r="C93" s="36">
        <v>1590951</v>
      </c>
      <c r="D93" s="36">
        <v>0</v>
      </c>
      <c r="E93" s="36">
        <v>245155</v>
      </c>
      <c r="F93" s="36">
        <v>266350</v>
      </c>
      <c r="G93" s="36">
        <v>0</v>
      </c>
      <c r="H93" s="36"/>
      <c r="I93" s="36">
        <f t="shared" si="10"/>
        <v>2102043</v>
      </c>
      <c r="J93" s="36">
        <f t="shared" si="11"/>
        <v>920114</v>
      </c>
      <c r="K93" s="36">
        <v>605002</v>
      </c>
      <c r="L93" s="36">
        <v>49176</v>
      </c>
      <c r="M93" s="36">
        <v>265936</v>
      </c>
      <c r="N93" s="36">
        <f t="shared" si="12"/>
        <v>216547</v>
      </c>
      <c r="O93" s="36">
        <v>32895</v>
      </c>
      <c r="P93" s="36">
        <v>183652</v>
      </c>
      <c r="Q93" s="36">
        <f t="shared" si="13"/>
        <v>965382</v>
      </c>
      <c r="R93" s="36">
        <v>953055</v>
      </c>
      <c r="S93" s="36">
        <v>12327</v>
      </c>
      <c r="T93" s="36"/>
      <c r="U93" s="36">
        <f t="shared" si="14"/>
        <v>9530.5499999999993</v>
      </c>
      <c r="V93" s="36"/>
      <c r="W93" s="36"/>
      <c r="X93" s="36"/>
      <c r="Y93" s="36">
        <f t="shared" si="15"/>
        <v>12.327</v>
      </c>
      <c r="AA93" s="186">
        <f t="shared" si="16"/>
        <v>0.45339462608519426</v>
      </c>
      <c r="AB93" s="186"/>
      <c r="AC93" s="186"/>
      <c r="AD93" s="186"/>
      <c r="AE93" s="186">
        <f t="shared" si="17"/>
        <v>5.8642948788393007E-3</v>
      </c>
    </row>
    <row r="94" spans="1:31">
      <c r="A94" s="31" t="s">
        <v>445</v>
      </c>
      <c r="B94" s="36">
        <f t="shared" si="9"/>
        <v>2129217</v>
      </c>
      <c r="C94" s="36">
        <v>1598041</v>
      </c>
      <c r="D94" s="36">
        <v>0</v>
      </c>
      <c r="E94" s="36">
        <v>265423</v>
      </c>
      <c r="F94" s="36">
        <v>203016</v>
      </c>
      <c r="G94" s="36">
        <v>62737</v>
      </c>
      <c r="H94" s="36"/>
      <c r="I94" s="36">
        <f t="shared" si="10"/>
        <v>2128805</v>
      </c>
      <c r="J94" s="36">
        <f t="shared" si="11"/>
        <v>915277</v>
      </c>
      <c r="K94" s="36">
        <v>605519</v>
      </c>
      <c r="L94" s="36">
        <v>44419</v>
      </c>
      <c r="M94" s="36">
        <v>265339</v>
      </c>
      <c r="N94" s="36">
        <f t="shared" si="12"/>
        <v>239783</v>
      </c>
      <c r="O94" s="36">
        <v>34160</v>
      </c>
      <c r="P94" s="36">
        <v>205623</v>
      </c>
      <c r="Q94" s="36">
        <f t="shared" si="13"/>
        <v>973745</v>
      </c>
      <c r="R94" s="36">
        <v>958363</v>
      </c>
      <c r="S94" s="36">
        <v>15382</v>
      </c>
      <c r="T94" s="36"/>
      <c r="U94" s="36">
        <f t="shared" si="14"/>
        <v>9583.6299999999992</v>
      </c>
      <c r="V94" s="36"/>
      <c r="W94" s="36"/>
      <c r="X94" s="36"/>
      <c r="Y94" s="36">
        <f t="shared" si="15"/>
        <v>15.382</v>
      </c>
      <c r="AA94" s="186">
        <f t="shared" si="16"/>
        <v>0.45018825115499073</v>
      </c>
      <c r="AB94" s="186"/>
      <c r="AC94" s="186"/>
      <c r="AD94" s="186"/>
      <c r="AE94" s="186">
        <f t="shared" si="17"/>
        <v>7.2256500712841246E-3</v>
      </c>
    </row>
    <row r="95" spans="1:31">
      <c r="A95" s="31" t="s">
        <v>446</v>
      </c>
      <c r="B95" s="36">
        <f t="shared" si="9"/>
        <v>2117336</v>
      </c>
      <c r="C95" s="36">
        <v>1590459</v>
      </c>
      <c r="D95" s="36">
        <v>0</v>
      </c>
      <c r="E95" s="36">
        <v>256910</v>
      </c>
      <c r="F95" s="36">
        <v>207616</v>
      </c>
      <c r="G95" s="36">
        <v>62351</v>
      </c>
      <c r="H95" s="36"/>
      <c r="I95" s="36">
        <f t="shared" si="10"/>
        <v>2116923</v>
      </c>
      <c r="J95" s="36">
        <f t="shared" si="11"/>
        <v>883740</v>
      </c>
      <c r="K95" s="36">
        <v>572962</v>
      </c>
      <c r="L95" s="36">
        <v>41225</v>
      </c>
      <c r="M95" s="36">
        <v>269553</v>
      </c>
      <c r="N95" s="36">
        <f t="shared" si="12"/>
        <v>220325</v>
      </c>
      <c r="O95" s="36">
        <v>62891</v>
      </c>
      <c r="P95" s="36">
        <v>157434</v>
      </c>
      <c r="Q95" s="36">
        <f t="shared" si="13"/>
        <v>1012858</v>
      </c>
      <c r="R95" s="36">
        <v>954606</v>
      </c>
      <c r="S95" s="36">
        <v>58252</v>
      </c>
      <c r="T95" s="36"/>
      <c r="U95" s="36">
        <f t="shared" si="14"/>
        <v>9546.06</v>
      </c>
      <c r="V95" s="36"/>
      <c r="W95" s="36"/>
      <c r="X95" s="36"/>
      <c r="Y95" s="36">
        <f t="shared" si="15"/>
        <v>58.252000000000002</v>
      </c>
      <c r="AA95" s="186">
        <f t="shared" si="16"/>
        <v>0.45094035068823951</v>
      </c>
      <c r="AB95" s="186"/>
      <c r="AC95" s="186"/>
      <c r="AD95" s="186"/>
      <c r="AE95" s="186">
        <f t="shared" si="17"/>
        <v>2.7517297511529707E-2</v>
      </c>
    </row>
    <row r="96" spans="1:31">
      <c r="A96" s="31" t="s">
        <v>447</v>
      </c>
      <c r="B96" s="36">
        <f t="shared" si="9"/>
        <v>2096487</v>
      </c>
      <c r="C96" s="36">
        <v>1595026</v>
      </c>
      <c r="D96" s="36">
        <v>0</v>
      </c>
      <c r="E96" s="36">
        <v>232580</v>
      </c>
      <c r="F96" s="36">
        <v>208448</v>
      </c>
      <c r="G96" s="36">
        <v>60433</v>
      </c>
      <c r="H96" s="36"/>
      <c r="I96" s="36">
        <f t="shared" si="10"/>
        <v>2096074</v>
      </c>
      <c r="J96" s="36">
        <f t="shared" si="11"/>
        <v>889991</v>
      </c>
      <c r="K96" s="36">
        <v>575947</v>
      </c>
      <c r="L96" s="36">
        <v>45577</v>
      </c>
      <c r="M96" s="36">
        <v>268467</v>
      </c>
      <c r="N96" s="36">
        <f t="shared" si="12"/>
        <v>228135</v>
      </c>
      <c r="O96" s="36">
        <v>58178</v>
      </c>
      <c r="P96" s="36">
        <v>169957</v>
      </c>
      <c r="Q96" s="36">
        <f t="shared" si="13"/>
        <v>977948</v>
      </c>
      <c r="R96" s="36">
        <v>960901</v>
      </c>
      <c r="S96" s="36">
        <v>17047</v>
      </c>
      <c r="T96" s="36"/>
      <c r="U96" s="36">
        <f t="shared" si="14"/>
        <v>9609.01</v>
      </c>
      <c r="V96" s="36"/>
      <c r="W96" s="36"/>
      <c r="X96" s="36"/>
      <c r="Y96" s="36">
        <f t="shared" si="15"/>
        <v>17.047000000000001</v>
      </c>
      <c r="AA96" s="186">
        <f t="shared" si="16"/>
        <v>0.45842894859628047</v>
      </c>
      <c r="AB96" s="186"/>
      <c r="AC96" s="186"/>
      <c r="AD96" s="186"/>
      <c r="AE96" s="186">
        <f t="shared" si="17"/>
        <v>8.1328235548935781E-3</v>
      </c>
    </row>
    <row r="97" spans="1:31">
      <c r="A97" s="31" t="s">
        <v>448</v>
      </c>
      <c r="B97" s="36">
        <f t="shared" si="9"/>
        <v>2103196</v>
      </c>
      <c r="C97" s="36">
        <v>1611793</v>
      </c>
      <c r="D97" s="36">
        <v>0</v>
      </c>
      <c r="E97" s="36">
        <v>222850</v>
      </c>
      <c r="F97" s="36">
        <v>211619</v>
      </c>
      <c r="G97" s="36">
        <v>56934</v>
      </c>
      <c r="H97" s="36"/>
      <c r="I97" s="36">
        <f t="shared" si="10"/>
        <v>2102783</v>
      </c>
      <c r="J97" s="36">
        <f t="shared" si="11"/>
        <v>906310</v>
      </c>
      <c r="K97" s="36">
        <v>585124</v>
      </c>
      <c r="L97" s="36">
        <v>53048</v>
      </c>
      <c r="M97" s="36">
        <v>268138</v>
      </c>
      <c r="N97" s="36">
        <f t="shared" si="12"/>
        <v>228299</v>
      </c>
      <c r="O97" s="36">
        <v>67384</v>
      </c>
      <c r="P97" s="36">
        <v>160915</v>
      </c>
      <c r="Q97" s="36">
        <f t="shared" si="13"/>
        <v>968174</v>
      </c>
      <c r="R97" s="36">
        <v>959286</v>
      </c>
      <c r="S97" s="36">
        <v>8888</v>
      </c>
      <c r="T97" s="36"/>
      <c r="U97" s="36">
        <f t="shared" si="14"/>
        <v>9592.86</v>
      </c>
      <c r="V97" s="36"/>
      <c r="W97" s="36"/>
      <c r="X97" s="36"/>
      <c r="Y97" s="36">
        <f t="shared" si="15"/>
        <v>8.8879999999999999</v>
      </c>
      <c r="AA97" s="186">
        <f t="shared" si="16"/>
        <v>0.45619828579553856</v>
      </c>
      <c r="AB97" s="186"/>
      <c r="AC97" s="186"/>
      <c r="AD97" s="186"/>
      <c r="AE97" s="186">
        <f t="shared" si="17"/>
        <v>4.2267794632161286E-3</v>
      </c>
    </row>
    <row r="98" spans="1:31">
      <c r="A98" s="31" t="s">
        <v>449</v>
      </c>
      <c r="B98" s="36">
        <f t="shared" si="9"/>
        <v>2083230</v>
      </c>
      <c r="C98" s="36">
        <v>1600212</v>
      </c>
      <c r="D98" s="36">
        <v>0</v>
      </c>
      <c r="E98" s="36">
        <v>211640</v>
      </c>
      <c r="F98" s="36">
        <v>214638</v>
      </c>
      <c r="G98" s="36">
        <v>56740</v>
      </c>
      <c r="H98" s="36"/>
      <c r="I98" s="36">
        <f t="shared" si="10"/>
        <v>2082818</v>
      </c>
      <c r="J98" s="36">
        <f t="shared" si="11"/>
        <v>887847</v>
      </c>
      <c r="K98" s="36">
        <v>584323</v>
      </c>
      <c r="L98" s="36">
        <v>32560</v>
      </c>
      <c r="M98" s="36">
        <v>270964</v>
      </c>
      <c r="N98" s="36">
        <f t="shared" si="12"/>
        <v>226085</v>
      </c>
      <c r="O98" s="36">
        <v>68912</v>
      </c>
      <c r="P98" s="36">
        <v>157173</v>
      </c>
      <c r="Q98" s="36">
        <f t="shared" si="13"/>
        <v>968886</v>
      </c>
      <c r="R98" s="36">
        <v>946978</v>
      </c>
      <c r="S98" s="36">
        <v>21908</v>
      </c>
      <c r="T98" s="36"/>
      <c r="U98" s="36">
        <f t="shared" si="14"/>
        <v>9469.7800000000007</v>
      </c>
      <c r="V98" s="36"/>
      <c r="W98" s="36"/>
      <c r="X98" s="36"/>
      <c r="Y98" s="36">
        <f t="shared" si="15"/>
        <v>21.908000000000001</v>
      </c>
      <c r="AA98" s="186">
        <f t="shared" si="16"/>
        <v>0.45466190516886257</v>
      </c>
      <c r="AB98" s="186"/>
      <c r="AC98" s="186"/>
      <c r="AD98" s="186"/>
      <c r="AE98" s="186">
        <f t="shared" si="17"/>
        <v>1.0518441841773982E-2</v>
      </c>
    </row>
    <row r="99" spans="1:31">
      <c r="A99" s="31" t="s">
        <v>450</v>
      </c>
      <c r="B99" s="36">
        <f t="shared" si="9"/>
        <v>2098230</v>
      </c>
      <c r="C99" s="36">
        <v>1603677</v>
      </c>
      <c r="D99" s="36">
        <v>0</v>
      </c>
      <c r="E99" s="36">
        <v>220330</v>
      </c>
      <c r="F99" s="36">
        <v>217303</v>
      </c>
      <c r="G99" s="36">
        <v>56920</v>
      </c>
      <c r="H99" s="36"/>
      <c r="I99" s="36">
        <f t="shared" si="10"/>
        <v>2097817</v>
      </c>
      <c r="J99" s="36">
        <f t="shared" si="11"/>
        <v>931912</v>
      </c>
      <c r="K99" s="36">
        <v>626460</v>
      </c>
      <c r="L99" s="36">
        <v>31643</v>
      </c>
      <c r="M99" s="36">
        <v>273809</v>
      </c>
      <c r="N99" s="36">
        <f t="shared" si="12"/>
        <v>191438</v>
      </c>
      <c r="O99" s="36">
        <v>24863</v>
      </c>
      <c r="P99" s="36">
        <v>166575</v>
      </c>
      <c r="Q99" s="36">
        <f t="shared" si="13"/>
        <v>974467</v>
      </c>
      <c r="R99" s="36">
        <v>952354</v>
      </c>
      <c r="S99" s="36">
        <v>22113</v>
      </c>
      <c r="T99" s="36"/>
      <c r="U99" s="36">
        <f t="shared" si="14"/>
        <v>9523.5400000000009</v>
      </c>
      <c r="V99" s="36"/>
      <c r="W99" s="36"/>
      <c r="X99" s="36"/>
      <c r="Y99" s="36">
        <f t="shared" si="15"/>
        <v>22.113</v>
      </c>
      <c r="AA99" s="186">
        <f t="shared" si="16"/>
        <v>0.45397382135810704</v>
      </c>
      <c r="AB99" s="186"/>
      <c r="AC99" s="186"/>
      <c r="AD99" s="186"/>
      <c r="AE99" s="186">
        <f t="shared" si="17"/>
        <v>1.0540957576375824E-2</v>
      </c>
    </row>
    <row r="100" spans="1:31">
      <c r="A100" s="31" t="s">
        <v>451</v>
      </c>
      <c r="B100" s="36">
        <f t="shared" si="9"/>
        <v>2111723</v>
      </c>
      <c r="C100" s="36">
        <v>1616562</v>
      </c>
      <c r="D100" s="36">
        <v>0</v>
      </c>
      <c r="E100" s="36">
        <v>236760</v>
      </c>
      <c r="F100" s="36">
        <v>219243</v>
      </c>
      <c r="G100" s="36">
        <v>39158</v>
      </c>
      <c r="H100" s="36"/>
      <c r="I100" s="36">
        <f t="shared" si="10"/>
        <v>2111309</v>
      </c>
      <c r="J100" s="36">
        <f t="shared" si="11"/>
        <v>939993</v>
      </c>
      <c r="K100" s="36">
        <v>640942</v>
      </c>
      <c r="L100" s="36">
        <v>41065</v>
      </c>
      <c r="M100" s="36">
        <v>257986</v>
      </c>
      <c r="N100" s="36">
        <f t="shared" si="12"/>
        <v>201789</v>
      </c>
      <c r="O100" s="36">
        <v>13254</v>
      </c>
      <c r="P100" s="36">
        <v>188535</v>
      </c>
      <c r="Q100" s="36">
        <f t="shared" si="13"/>
        <v>969527</v>
      </c>
      <c r="R100" s="36">
        <v>962366</v>
      </c>
      <c r="S100" s="36">
        <v>7161</v>
      </c>
      <c r="T100" s="36"/>
      <c r="U100" s="36">
        <f t="shared" si="14"/>
        <v>9623.66</v>
      </c>
      <c r="V100" s="36"/>
      <c r="W100" s="36"/>
      <c r="X100" s="36"/>
      <c r="Y100" s="36">
        <f t="shared" si="15"/>
        <v>7.1609999999999996</v>
      </c>
      <c r="AA100" s="186">
        <f t="shared" si="16"/>
        <v>0.45581485230252888</v>
      </c>
      <c r="AB100" s="186"/>
      <c r="AC100" s="186"/>
      <c r="AD100" s="186"/>
      <c r="AE100" s="186">
        <f t="shared" si="17"/>
        <v>3.3917347010788096E-3</v>
      </c>
    </row>
    <row r="101" spans="1:31">
      <c r="A101" s="31" t="s">
        <v>452</v>
      </c>
      <c r="B101" s="36">
        <f t="shared" si="9"/>
        <v>2120955</v>
      </c>
      <c r="C101" s="36">
        <v>1604891</v>
      </c>
      <c r="D101" s="36">
        <v>0</v>
      </c>
      <c r="E101" s="36">
        <v>242380</v>
      </c>
      <c r="F101" s="36">
        <v>222437</v>
      </c>
      <c r="G101" s="36">
        <v>51247</v>
      </c>
      <c r="H101" s="36"/>
      <c r="I101" s="36">
        <f t="shared" si="10"/>
        <v>2120541</v>
      </c>
      <c r="J101" s="36">
        <f t="shared" si="11"/>
        <v>915225</v>
      </c>
      <c r="K101" s="36">
        <v>619047</v>
      </c>
      <c r="L101" s="36">
        <v>22909</v>
      </c>
      <c r="M101" s="36">
        <v>273269</v>
      </c>
      <c r="N101" s="36">
        <f t="shared" si="12"/>
        <v>207334</v>
      </c>
      <c r="O101" s="36">
        <v>40031</v>
      </c>
      <c r="P101" s="36">
        <v>167303</v>
      </c>
      <c r="Q101" s="36">
        <f t="shared" si="13"/>
        <v>997982</v>
      </c>
      <c r="R101" s="36">
        <v>945813</v>
      </c>
      <c r="S101" s="36">
        <v>52169</v>
      </c>
      <c r="T101" s="36"/>
      <c r="U101" s="36">
        <f t="shared" si="14"/>
        <v>9458.1299999999992</v>
      </c>
      <c r="V101" s="36"/>
      <c r="W101" s="36"/>
      <c r="X101" s="36"/>
      <c r="Y101" s="36">
        <f t="shared" si="15"/>
        <v>52.168999999999997</v>
      </c>
      <c r="AA101" s="186">
        <f t="shared" si="16"/>
        <v>0.446024387172896</v>
      </c>
      <c r="AB101" s="186"/>
      <c r="AC101" s="186"/>
      <c r="AD101" s="186"/>
      <c r="AE101" s="186">
        <f t="shared" si="17"/>
        <v>2.4601740782187187E-2</v>
      </c>
    </row>
    <row r="102" spans="1:31">
      <c r="A102" s="31" t="s">
        <v>453</v>
      </c>
      <c r="B102" s="36">
        <f t="shared" si="9"/>
        <v>2110217</v>
      </c>
      <c r="C102" s="36">
        <v>1602040</v>
      </c>
      <c r="D102" s="36">
        <v>0</v>
      </c>
      <c r="E102" s="36">
        <v>228320</v>
      </c>
      <c r="F102" s="36">
        <v>227945</v>
      </c>
      <c r="G102" s="36">
        <v>51912</v>
      </c>
      <c r="H102" s="36"/>
      <c r="I102" s="36">
        <f t="shared" si="10"/>
        <v>2109804</v>
      </c>
      <c r="J102" s="36">
        <f t="shared" si="11"/>
        <v>916925</v>
      </c>
      <c r="K102" s="36">
        <v>620909</v>
      </c>
      <c r="L102" s="36">
        <v>16573</v>
      </c>
      <c r="M102" s="36">
        <v>279443</v>
      </c>
      <c r="N102" s="36">
        <f t="shared" si="12"/>
        <v>253940</v>
      </c>
      <c r="O102" s="36">
        <v>44513</v>
      </c>
      <c r="P102" s="36">
        <v>209427</v>
      </c>
      <c r="Q102" s="36">
        <f t="shared" si="13"/>
        <v>938939</v>
      </c>
      <c r="R102" s="36">
        <v>936618</v>
      </c>
      <c r="S102" s="36">
        <v>2321</v>
      </c>
      <c r="T102" s="36"/>
      <c r="U102" s="36">
        <f t="shared" si="14"/>
        <v>9366.18</v>
      </c>
      <c r="V102" s="36"/>
      <c r="W102" s="36"/>
      <c r="X102" s="36"/>
      <c r="Y102" s="36">
        <f t="shared" si="15"/>
        <v>2.3210000000000002</v>
      </c>
      <c r="AA102" s="186">
        <f t="shared" si="16"/>
        <v>0.44393602438899538</v>
      </c>
      <c r="AB102" s="186"/>
      <c r="AC102" s="186"/>
      <c r="AD102" s="186"/>
      <c r="AE102" s="186">
        <f t="shared" si="17"/>
        <v>1.1001021895872792E-3</v>
      </c>
    </row>
    <row r="103" spans="1:31">
      <c r="A103" s="31" t="s">
        <v>454</v>
      </c>
      <c r="B103" s="36">
        <f t="shared" si="9"/>
        <v>2104459</v>
      </c>
      <c r="C103" s="36">
        <v>1613712</v>
      </c>
      <c r="D103" s="36">
        <v>0</v>
      </c>
      <c r="E103" s="36">
        <v>210230</v>
      </c>
      <c r="F103" s="36">
        <v>230801</v>
      </c>
      <c r="G103" s="36">
        <v>49716</v>
      </c>
      <c r="H103" s="36"/>
      <c r="I103" s="36">
        <f t="shared" si="10"/>
        <v>2104047</v>
      </c>
      <c r="J103" s="36">
        <f t="shared" si="11"/>
        <v>936861</v>
      </c>
      <c r="K103" s="36">
        <v>628153</v>
      </c>
      <c r="L103" s="36">
        <v>28604</v>
      </c>
      <c r="M103" s="36">
        <v>280104</v>
      </c>
      <c r="N103" s="36">
        <f t="shared" si="12"/>
        <v>205925</v>
      </c>
      <c r="O103" s="36">
        <v>37470</v>
      </c>
      <c r="P103" s="36">
        <v>168455</v>
      </c>
      <c r="Q103" s="36">
        <f t="shared" si="13"/>
        <v>961261</v>
      </c>
      <c r="R103" s="36">
        <v>948089</v>
      </c>
      <c r="S103" s="36">
        <v>13172</v>
      </c>
      <c r="T103" s="36"/>
      <c r="U103" s="36">
        <f t="shared" si="14"/>
        <v>9480.89</v>
      </c>
      <c r="V103" s="36"/>
      <c r="W103" s="36"/>
      <c r="X103" s="36"/>
      <c r="Y103" s="36">
        <f t="shared" si="15"/>
        <v>13.172000000000001</v>
      </c>
      <c r="AA103" s="186">
        <f t="shared" si="16"/>
        <v>0.45060257684357813</v>
      </c>
      <c r="AB103" s="186"/>
      <c r="AC103" s="186"/>
      <c r="AD103" s="186"/>
      <c r="AE103" s="186">
        <f t="shared" si="17"/>
        <v>6.2603164282927139E-3</v>
      </c>
    </row>
    <row r="104" spans="1:31">
      <c r="A104" s="31" t="s">
        <v>455</v>
      </c>
      <c r="B104" s="36">
        <f t="shared" si="9"/>
        <v>2082431</v>
      </c>
      <c r="C104" s="36">
        <v>1604460</v>
      </c>
      <c r="D104" s="36">
        <v>0</v>
      </c>
      <c r="E104" s="36">
        <v>195890</v>
      </c>
      <c r="F104" s="36">
        <v>232373</v>
      </c>
      <c r="G104" s="36">
        <v>49708</v>
      </c>
      <c r="H104" s="36"/>
      <c r="I104" s="36">
        <f t="shared" si="10"/>
        <v>2082017</v>
      </c>
      <c r="J104" s="36">
        <f t="shared" si="11"/>
        <v>899758</v>
      </c>
      <c r="K104" s="36">
        <v>604572</v>
      </c>
      <c r="L104" s="36">
        <v>13519</v>
      </c>
      <c r="M104" s="36">
        <v>281667</v>
      </c>
      <c r="N104" s="36">
        <f t="shared" si="12"/>
        <v>218098</v>
      </c>
      <c r="O104" s="36">
        <v>63539</v>
      </c>
      <c r="P104" s="36">
        <v>154559</v>
      </c>
      <c r="Q104" s="36">
        <f t="shared" si="13"/>
        <v>964161</v>
      </c>
      <c r="R104" s="36">
        <v>936349</v>
      </c>
      <c r="S104" s="36">
        <v>27812</v>
      </c>
      <c r="T104" s="36"/>
      <c r="U104" s="36">
        <f t="shared" si="14"/>
        <v>9363.49</v>
      </c>
      <c r="V104" s="36"/>
      <c r="W104" s="36"/>
      <c r="X104" s="36"/>
      <c r="Y104" s="36">
        <f t="shared" si="15"/>
        <v>27.812000000000001</v>
      </c>
      <c r="AA104" s="186">
        <f t="shared" si="16"/>
        <v>0.44973167846372053</v>
      </c>
      <c r="AB104" s="186"/>
      <c r="AC104" s="186"/>
      <c r="AD104" s="186"/>
      <c r="AE104" s="186">
        <f t="shared" si="17"/>
        <v>1.3358200245242955E-2</v>
      </c>
    </row>
    <row r="105" spans="1:31">
      <c r="A105" s="31" t="s">
        <v>456</v>
      </c>
      <c r="B105" s="36">
        <f t="shared" si="9"/>
        <v>2172083</v>
      </c>
      <c r="C105" s="36">
        <v>1630980</v>
      </c>
      <c r="D105" s="36">
        <v>0</v>
      </c>
      <c r="E105" s="36">
        <v>251060</v>
      </c>
      <c r="F105" s="36">
        <v>283193</v>
      </c>
      <c r="G105" s="36">
        <v>6850</v>
      </c>
      <c r="H105" s="36"/>
      <c r="I105" s="36">
        <f t="shared" si="10"/>
        <v>2171670</v>
      </c>
      <c r="J105" s="36">
        <f t="shared" si="11"/>
        <v>944314</v>
      </c>
      <c r="K105" s="36">
        <v>618093</v>
      </c>
      <c r="L105" s="36">
        <v>36592</v>
      </c>
      <c r="M105" s="36">
        <v>289629</v>
      </c>
      <c r="N105" s="36">
        <f t="shared" si="12"/>
        <v>268930</v>
      </c>
      <c r="O105" s="36">
        <v>66930</v>
      </c>
      <c r="P105" s="36">
        <v>202000</v>
      </c>
      <c r="Q105" s="36">
        <f t="shared" si="13"/>
        <v>958426</v>
      </c>
      <c r="R105" s="36">
        <v>945957</v>
      </c>
      <c r="S105" s="36">
        <v>12469</v>
      </c>
      <c r="T105" s="36"/>
      <c r="U105" s="36">
        <f t="shared" si="14"/>
        <v>9459.57</v>
      </c>
      <c r="V105" s="36"/>
      <c r="W105" s="36"/>
      <c r="X105" s="36"/>
      <c r="Y105" s="36">
        <f t="shared" si="15"/>
        <v>12.468999999999999</v>
      </c>
      <c r="AA105" s="186">
        <f t="shared" si="16"/>
        <v>0.43558966141264555</v>
      </c>
      <c r="AB105" s="186"/>
      <c r="AC105" s="186"/>
      <c r="AD105" s="186"/>
      <c r="AE105" s="186">
        <f t="shared" si="17"/>
        <v>5.7416642491722961E-3</v>
      </c>
    </row>
    <row r="106" spans="1:31">
      <c r="A106" s="31" t="s">
        <v>457</v>
      </c>
      <c r="B106" s="36">
        <f t="shared" si="9"/>
        <v>2210095</v>
      </c>
      <c r="C106" s="36">
        <v>1648421</v>
      </c>
      <c r="D106" s="36">
        <v>0</v>
      </c>
      <c r="E106" s="36">
        <v>271271</v>
      </c>
      <c r="F106" s="36">
        <v>237005</v>
      </c>
      <c r="G106" s="36">
        <v>53398</v>
      </c>
      <c r="H106" s="36"/>
      <c r="I106" s="36">
        <f t="shared" si="10"/>
        <v>2209679</v>
      </c>
      <c r="J106" s="36">
        <f t="shared" si="11"/>
        <v>930330</v>
      </c>
      <c r="K106" s="36">
        <v>590509</v>
      </c>
      <c r="L106" s="36">
        <v>49833</v>
      </c>
      <c r="M106" s="36">
        <v>289988</v>
      </c>
      <c r="N106" s="36">
        <f t="shared" si="12"/>
        <v>291934</v>
      </c>
      <c r="O106" s="36">
        <v>104264</v>
      </c>
      <c r="P106" s="36">
        <v>187670</v>
      </c>
      <c r="Q106" s="36">
        <f t="shared" si="13"/>
        <v>987415</v>
      </c>
      <c r="R106" s="36">
        <v>953648</v>
      </c>
      <c r="S106" s="36">
        <v>33767</v>
      </c>
      <c r="T106" s="36"/>
      <c r="U106" s="36">
        <f t="shared" si="14"/>
        <v>9536.48</v>
      </c>
      <c r="V106" s="36"/>
      <c r="W106" s="36"/>
      <c r="X106" s="36"/>
      <c r="Y106" s="36">
        <f t="shared" si="15"/>
        <v>33.767000000000003</v>
      </c>
      <c r="AA106" s="186">
        <f t="shared" si="16"/>
        <v>0.4315776182875431</v>
      </c>
      <c r="AB106" s="186"/>
      <c r="AC106" s="186"/>
      <c r="AD106" s="186"/>
      <c r="AE106" s="186">
        <f t="shared" si="17"/>
        <v>1.5281405127170055E-2</v>
      </c>
    </row>
    <row r="107" spans="1:31">
      <c r="A107" s="31" t="s">
        <v>458</v>
      </c>
      <c r="B107" s="36">
        <f t="shared" si="9"/>
        <v>2178612</v>
      </c>
      <c r="C107" s="36">
        <v>1625537</v>
      </c>
      <c r="D107" s="36">
        <v>0</v>
      </c>
      <c r="E107" s="36">
        <v>258410</v>
      </c>
      <c r="F107" s="36">
        <v>241605</v>
      </c>
      <c r="G107" s="36">
        <v>53060</v>
      </c>
      <c r="H107" s="36"/>
      <c r="I107" s="36">
        <f t="shared" si="10"/>
        <v>2178197</v>
      </c>
      <c r="J107" s="36">
        <f t="shared" si="11"/>
        <v>902803</v>
      </c>
      <c r="K107" s="36">
        <v>584477</v>
      </c>
      <c r="L107" s="36">
        <v>24076</v>
      </c>
      <c r="M107" s="36">
        <v>294250</v>
      </c>
      <c r="N107" s="36">
        <f t="shared" si="12"/>
        <v>267032</v>
      </c>
      <c r="O107" s="36">
        <v>107392</v>
      </c>
      <c r="P107" s="36">
        <v>159640</v>
      </c>
      <c r="Q107" s="36">
        <f t="shared" si="13"/>
        <v>1008362</v>
      </c>
      <c r="R107" s="36">
        <v>933668</v>
      </c>
      <c r="S107" s="36">
        <v>74694</v>
      </c>
      <c r="T107" s="36"/>
      <c r="U107" s="36">
        <f t="shared" si="14"/>
        <v>9336.68</v>
      </c>
      <c r="V107" s="36"/>
      <c r="W107" s="36"/>
      <c r="X107" s="36"/>
      <c r="Y107" s="36">
        <f t="shared" si="15"/>
        <v>74.694000000000003</v>
      </c>
      <c r="AA107" s="186">
        <f t="shared" si="16"/>
        <v>0.42864258834256036</v>
      </c>
      <c r="AB107" s="186"/>
      <c r="AC107" s="186"/>
      <c r="AD107" s="186"/>
      <c r="AE107" s="186">
        <f t="shared" si="17"/>
        <v>3.42916641607715E-2</v>
      </c>
    </row>
    <row r="108" spans="1:31">
      <c r="A108" s="31" t="s">
        <v>459</v>
      </c>
      <c r="B108" s="36">
        <f t="shared" si="9"/>
        <v>2168284</v>
      </c>
      <c r="C108" s="36">
        <v>1635409</v>
      </c>
      <c r="D108" s="36">
        <v>0</v>
      </c>
      <c r="E108" s="36">
        <v>244800</v>
      </c>
      <c r="F108" s="36">
        <v>244705</v>
      </c>
      <c r="G108" s="36">
        <v>43370</v>
      </c>
      <c r="H108" s="36"/>
      <c r="I108" s="36">
        <f t="shared" si="10"/>
        <v>2167871</v>
      </c>
      <c r="J108" s="36">
        <f t="shared" si="11"/>
        <v>915118</v>
      </c>
      <c r="K108" s="36">
        <v>605384</v>
      </c>
      <c r="L108" s="36">
        <v>22073</v>
      </c>
      <c r="M108" s="36">
        <v>287661</v>
      </c>
      <c r="N108" s="36">
        <f t="shared" si="12"/>
        <v>262558</v>
      </c>
      <c r="O108" s="36">
        <v>92773</v>
      </c>
      <c r="P108" s="36">
        <v>169785</v>
      </c>
      <c r="Q108" s="36">
        <f t="shared" si="13"/>
        <v>990195</v>
      </c>
      <c r="R108" s="36">
        <v>937253</v>
      </c>
      <c r="S108" s="36">
        <v>52942</v>
      </c>
      <c r="T108" s="36"/>
      <c r="U108" s="36">
        <f t="shared" si="14"/>
        <v>9372.5300000000007</v>
      </c>
      <c r="V108" s="36"/>
      <c r="W108" s="36"/>
      <c r="X108" s="36"/>
      <c r="Y108" s="36">
        <f t="shared" si="15"/>
        <v>52.942</v>
      </c>
      <c r="AA108" s="186">
        <f t="shared" si="16"/>
        <v>0.43233799428102504</v>
      </c>
      <c r="AB108" s="186"/>
      <c r="AC108" s="186"/>
      <c r="AD108" s="186"/>
      <c r="AE108" s="186">
        <f t="shared" si="17"/>
        <v>2.4421194803565343E-2</v>
      </c>
    </row>
    <row r="109" spans="1:31">
      <c r="A109" s="31" t="s">
        <v>460</v>
      </c>
      <c r="B109" s="36">
        <f t="shared" si="9"/>
        <v>2173377</v>
      </c>
      <c r="C109" s="36">
        <v>1645508</v>
      </c>
      <c r="D109" s="36">
        <v>0</v>
      </c>
      <c r="E109" s="36">
        <v>236270</v>
      </c>
      <c r="F109" s="36">
        <v>249605</v>
      </c>
      <c r="G109" s="36">
        <v>41994</v>
      </c>
      <c r="H109" s="36"/>
      <c r="I109" s="36">
        <f t="shared" si="10"/>
        <v>2172961</v>
      </c>
      <c r="J109" s="36">
        <f t="shared" si="11"/>
        <v>931820</v>
      </c>
      <c r="K109" s="36">
        <v>621021</v>
      </c>
      <c r="L109" s="36">
        <v>19615</v>
      </c>
      <c r="M109" s="36">
        <v>291184</v>
      </c>
      <c r="N109" s="36">
        <f t="shared" si="12"/>
        <v>272344</v>
      </c>
      <c r="O109" s="36">
        <v>84457</v>
      </c>
      <c r="P109" s="36">
        <v>187887</v>
      </c>
      <c r="Q109" s="36">
        <f t="shared" si="13"/>
        <v>968797</v>
      </c>
      <c r="R109" s="36">
        <v>940029</v>
      </c>
      <c r="S109" s="36">
        <v>28768</v>
      </c>
      <c r="T109" s="36"/>
      <c r="U109" s="36">
        <f t="shared" si="14"/>
        <v>9400.2900000000009</v>
      </c>
      <c r="V109" s="36"/>
      <c r="W109" s="36"/>
      <c r="X109" s="36"/>
      <c r="Y109" s="36">
        <f t="shared" si="15"/>
        <v>28.768000000000001</v>
      </c>
      <c r="AA109" s="186">
        <f t="shared" si="16"/>
        <v>0.43260279406763397</v>
      </c>
      <c r="AB109" s="186"/>
      <c r="AC109" s="186"/>
      <c r="AD109" s="186"/>
      <c r="AE109" s="186">
        <f t="shared" si="17"/>
        <v>1.3239077921785067E-2</v>
      </c>
    </row>
    <row r="110" spans="1:31">
      <c r="A110" s="31" t="s">
        <v>461</v>
      </c>
      <c r="B110" s="36">
        <f t="shared" si="9"/>
        <v>2159636</v>
      </c>
      <c r="C110" s="36">
        <v>1637034</v>
      </c>
      <c r="D110" s="36">
        <v>0</v>
      </c>
      <c r="E110" s="36">
        <v>226500</v>
      </c>
      <c r="F110" s="36">
        <v>254007</v>
      </c>
      <c r="G110" s="36">
        <v>42095</v>
      </c>
      <c r="H110" s="36"/>
      <c r="I110" s="36">
        <f t="shared" si="10"/>
        <v>2159222</v>
      </c>
      <c r="J110" s="36">
        <f t="shared" si="11"/>
        <v>921862</v>
      </c>
      <c r="K110" s="36">
        <v>611464</v>
      </c>
      <c r="L110" s="36">
        <v>14710</v>
      </c>
      <c r="M110" s="36">
        <v>295688</v>
      </c>
      <c r="N110" s="36">
        <f t="shared" si="12"/>
        <v>290316</v>
      </c>
      <c r="O110" s="36">
        <v>95201</v>
      </c>
      <c r="P110" s="36">
        <v>195115</v>
      </c>
      <c r="Q110" s="36">
        <f t="shared" si="13"/>
        <v>947044</v>
      </c>
      <c r="R110" s="36">
        <v>930369</v>
      </c>
      <c r="S110" s="36">
        <v>16675</v>
      </c>
      <c r="T110" s="36"/>
      <c r="U110" s="36">
        <f t="shared" si="14"/>
        <v>9303.69</v>
      </c>
      <c r="V110" s="36"/>
      <c r="W110" s="36"/>
      <c r="X110" s="36"/>
      <c r="Y110" s="36">
        <f t="shared" si="15"/>
        <v>16.675000000000001</v>
      </c>
      <c r="AA110" s="186">
        <f t="shared" si="16"/>
        <v>0.43088158605275417</v>
      </c>
      <c r="AB110" s="186"/>
      <c r="AC110" s="186"/>
      <c r="AD110" s="186"/>
      <c r="AE110" s="186">
        <f t="shared" si="17"/>
        <v>7.7226890055770089E-3</v>
      </c>
    </row>
    <row r="111" spans="1:31">
      <c r="A111" s="31" t="s">
        <v>462</v>
      </c>
      <c r="B111" s="36">
        <f t="shared" si="9"/>
        <v>2183576</v>
      </c>
      <c r="C111" s="36">
        <v>1649754</v>
      </c>
      <c r="D111" s="36">
        <v>0</v>
      </c>
      <c r="E111" s="36">
        <v>237720</v>
      </c>
      <c r="F111" s="36">
        <v>254007</v>
      </c>
      <c r="G111" s="36">
        <v>42095</v>
      </c>
      <c r="H111" s="36"/>
      <c r="I111" s="36">
        <f t="shared" si="10"/>
        <v>2183163</v>
      </c>
      <c r="J111" s="36">
        <f t="shared" si="11"/>
        <v>946495</v>
      </c>
      <c r="K111" s="36">
        <v>634320</v>
      </c>
      <c r="L111" s="36">
        <v>16487</v>
      </c>
      <c r="M111" s="36">
        <v>295688</v>
      </c>
      <c r="N111" s="36">
        <f t="shared" si="12"/>
        <v>288249</v>
      </c>
      <c r="O111" s="36">
        <v>73557</v>
      </c>
      <c r="P111" s="36">
        <v>214692</v>
      </c>
      <c r="Q111" s="36">
        <f t="shared" si="13"/>
        <v>948419</v>
      </c>
      <c r="R111" s="36">
        <v>941878</v>
      </c>
      <c r="S111" s="36">
        <v>6541</v>
      </c>
      <c r="T111" s="36"/>
      <c r="U111" s="36">
        <f t="shared" si="14"/>
        <v>9418.7800000000007</v>
      </c>
      <c r="V111" s="36"/>
      <c r="W111" s="36"/>
      <c r="X111" s="36"/>
      <c r="Y111" s="36">
        <f t="shared" si="15"/>
        <v>6.5410000000000004</v>
      </c>
      <c r="AA111" s="186">
        <f t="shared" si="16"/>
        <v>0.43142816180010379</v>
      </c>
      <c r="AB111" s="186"/>
      <c r="AC111" s="186"/>
      <c r="AD111" s="186"/>
      <c r="AE111" s="186">
        <f t="shared" si="17"/>
        <v>2.9961116050427751E-3</v>
      </c>
    </row>
    <row r="112" spans="1:31">
      <c r="A112" s="31" t="s">
        <v>463</v>
      </c>
      <c r="B112" s="36">
        <f t="shared" si="9"/>
        <v>2198296</v>
      </c>
      <c r="C112" s="36">
        <v>1658850</v>
      </c>
      <c r="D112" s="36">
        <v>0</v>
      </c>
      <c r="E112" s="36">
        <v>253530</v>
      </c>
      <c r="F112" s="36">
        <v>260007</v>
      </c>
      <c r="G112" s="36">
        <v>25909</v>
      </c>
      <c r="H112" s="36"/>
      <c r="I112" s="36">
        <f t="shared" si="10"/>
        <v>2197882</v>
      </c>
      <c r="J112" s="36">
        <f t="shared" si="11"/>
        <v>928459</v>
      </c>
      <c r="K112" s="36">
        <v>629177</v>
      </c>
      <c r="L112" s="36">
        <v>13780</v>
      </c>
      <c r="M112" s="36">
        <v>285502</v>
      </c>
      <c r="N112" s="36">
        <f t="shared" si="12"/>
        <v>299879</v>
      </c>
      <c r="O112" s="36">
        <v>79861</v>
      </c>
      <c r="P112" s="36">
        <v>220018</v>
      </c>
      <c r="Q112" s="36">
        <f t="shared" si="13"/>
        <v>969544</v>
      </c>
      <c r="R112" s="36">
        <v>949812</v>
      </c>
      <c r="S112" s="36">
        <v>19732</v>
      </c>
      <c r="T112" s="36"/>
      <c r="U112" s="36">
        <f t="shared" si="14"/>
        <v>9498.1200000000008</v>
      </c>
      <c r="V112" s="36"/>
      <c r="W112" s="36"/>
      <c r="X112" s="36"/>
      <c r="Y112" s="36">
        <f t="shared" si="15"/>
        <v>19.731999999999999</v>
      </c>
      <c r="AA112" s="186">
        <f t="shared" si="16"/>
        <v>0.43214876867820928</v>
      </c>
      <c r="AB112" s="186"/>
      <c r="AC112" s="186"/>
      <c r="AD112" s="186"/>
      <c r="AE112" s="186">
        <f t="shared" si="17"/>
        <v>8.9777340184777898E-3</v>
      </c>
    </row>
    <row r="113" spans="1:31">
      <c r="A113" s="31" t="s">
        <v>464</v>
      </c>
      <c r="B113" s="36">
        <f t="shared" si="9"/>
        <v>2204490</v>
      </c>
      <c r="C113" s="36">
        <v>1652097</v>
      </c>
      <c r="D113" s="36">
        <v>0</v>
      </c>
      <c r="E113" s="36">
        <v>256370</v>
      </c>
      <c r="F113" s="36">
        <v>263320</v>
      </c>
      <c r="G113" s="36">
        <v>32703</v>
      </c>
      <c r="H113" s="36"/>
      <c r="I113" s="36">
        <f t="shared" si="10"/>
        <v>2204076</v>
      </c>
      <c r="J113" s="36">
        <f t="shared" si="11"/>
        <v>922020</v>
      </c>
      <c r="K113" s="36">
        <v>611332</v>
      </c>
      <c r="L113" s="36">
        <v>15079</v>
      </c>
      <c r="M113" s="36">
        <v>295609</v>
      </c>
      <c r="N113" s="36">
        <f t="shared" si="12"/>
        <v>286626</v>
      </c>
      <c r="O113" s="36">
        <v>100017</v>
      </c>
      <c r="P113" s="36">
        <v>186609</v>
      </c>
      <c r="Q113" s="36">
        <f t="shared" si="13"/>
        <v>995430</v>
      </c>
      <c r="R113" s="36">
        <v>940748</v>
      </c>
      <c r="S113" s="36">
        <v>54682</v>
      </c>
      <c r="T113" s="36"/>
      <c r="U113" s="36">
        <f t="shared" si="14"/>
        <v>9407.48</v>
      </c>
      <c r="V113" s="36"/>
      <c r="W113" s="36"/>
      <c r="X113" s="36"/>
      <c r="Y113" s="36">
        <f t="shared" si="15"/>
        <v>54.682000000000002</v>
      </c>
      <c r="AA113" s="186">
        <f t="shared" si="16"/>
        <v>0.42682194261903855</v>
      </c>
      <c r="AB113" s="186"/>
      <c r="AC113" s="186"/>
      <c r="AD113" s="186"/>
      <c r="AE113" s="186">
        <f t="shared" si="17"/>
        <v>2.4809489327954209E-2</v>
      </c>
    </row>
    <row r="114" spans="1:31">
      <c r="A114" s="31" t="s">
        <v>465</v>
      </c>
      <c r="B114" s="36">
        <f t="shared" si="9"/>
        <v>2216990</v>
      </c>
      <c r="C114" s="36">
        <v>1662860</v>
      </c>
      <c r="D114" s="36">
        <v>0</v>
      </c>
      <c r="E114" s="36">
        <v>255050</v>
      </c>
      <c r="F114" s="36">
        <v>268839</v>
      </c>
      <c r="G114" s="36">
        <v>30241</v>
      </c>
      <c r="H114" s="36"/>
      <c r="I114" s="36">
        <f t="shared" si="10"/>
        <v>2216577</v>
      </c>
      <c r="J114" s="36">
        <f t="shared" si="11"/>
        <v>922398</v>
      </c>
      <c r="K114" s="36">
        <v>607128</v>
      </c>
      <c r="L114" s="36">
        <v>16603</v>
      </c>
      <c r="M114" s="36">
        <v>298667</v>
      </c>
      <c r="N114" s="36">
        <f t="shared" si="12"/>
        <v>328735</v>
      </c>
      <c r="O114" s="36">
        <v>101729</v>
      </c>
      <c r="P114" s="36">
        <v>227006</v>
      </c>
      <c r="Q114" s="36">
        <f t="shared" si="13"/>
        <v>965444</v>
      </c>
      <c r="R114" s="36">
        <v>954003</v>
      </c>
      <c r="S114" s="36">
        <v>11441</v>
      </c>
      <c r="T114" s="36"/>
      <c r="U114" s="36">
        <f t="shared" si="14"/>
        <v>9540.0300000000007</v>
      </c>
      <c r="V114" s="36"/>
      <c r="W114" s="36"/>
      <c r="X114" s="36"/>
      <c r="Y114" s="36">
        <f t="shared" si="15"/>
        <v>11.441000000000001</v>
      </c>
      <c r="AA114" s="186">
        <f t="shared" si="16"/>
        <v>0.43039470318423406</v>
      </c>
      <c r="AB114" s="186"/>
      <c r="AC114" s="186"/>
      <c r="AD114" s="186"/>
      <c r="AE114" s="186">
        <f t="shared" si="17"/>
        <v>5.1615621744699148E-3</v>
      </c>
    </row>
    <row r="115" spans="1:31">
      <c r="A115" s="31" t="s">
        <v>466</v>
      </c>
      <c r="B115" s="36">
        <f t="shared" si="9"/>
        <v>2199526</v>
      </c>
      <c r="C115" s="36">
        <v>1670978</v>
      </c>
      <c r="D115" s="36">
        <v>0</v>
      </c>
      <c r="E115" s="36">
        <v>229510</v>
      </c>
      <c r="F115" s="36">
        <v>269110</v>
      </c>
      <c r="G115" s="36">
        <v>29928</v>
      </c>
      <c r="H115" s="36"/>
      <c r="I115" s="36">
        <f t="shared" si="10"/>
        <v>2199112</v>
      </c>
      <c r="J115" s="36">
        <f t="shared" si="11"/>
        <v>940011</v>
      </c>
      <c r="K115" s="36">
        <v>629539</v>
      </c>
      <c r="L115" s="36">
        <v>11848</v>
      </c>
      <c r="M115" s="36">
        <v>298624</v>
      </c>
      <c r="N115" s="36">
        <f t="shared" si="12"/>
        <v>259316</v>
      </c>
      <c r="O115" s="36">
        <v>81489</v>
      </c>
      <c r="P115" s="36">
        <v>177827</v>
      </c>
      <c r="Q115" s="36">
        <f t="shared" si="13"/>
        <v>999785</v>
      </c>
      <c r="R115" s="36">
        <v>959950</v>
      </c>
      <c r="S115" s="36">
        <v>39835</v>
      </c>
      <c r="T115" s="36"/>
      <c r="U115" s="36">
        <f t="shared" si="14"/>
        <v>9599.5</v>
      </c>
      <c r="V115" s="36"/>
      <c r="W115" s="36"/>
      <c r="X115" s="36"/>
      <c r="Y115" s="36">
        <f t="shared" si="15"/>
        <v>39.835000000000001</v>
      </c>
      <c r="AA115" s="186">
        <f t="shared" si="16"/>
        <v>0.43651710326713694</v>
      </c>
      <c r="AB115" s="186"/>
      <c r="AC115" s="186"/>
      <c r="AD115" s="186"/>
      <c r="AE115" s="186">
        <f t="shared" si="17"/>
        <v>1.8114129703262045E-2</v>
      </c>
    </row>
    <row r="116" spans="1:31">
      <c r="A116" s="31" t="s">
        <v>467</v>
      </c>
      <c r="B116" s="36">
        <f t="shared" si="9"/>
        <v>2179921</v>
      </c>
      <c r="C116" s="36">
        <v>1644517</v>
      </c>
      <c r="D116" s="36">
        <v>0</v>
      </c>
      <c r="E116" s="36">
        <v>237180</v>
      </c>
      <c r="F116" s="36">
        <v>269416</v>
      </c>
      <c r="G116" s="36">
        <v>28808</v>
      </c>
      <c r="H116" s="36"/>
      <c r="I116" s="36">
        <f t="shared" si="10"/>
        <v>2179508</v>
      </c>
      <c r="J116" s="36">
        <f t="shared" si="11"/>
        <v>897797</v>
      </c>
      <c r="K116" s="36">
        <v>592096</v>
      </c>
      <c r="L116" s="36">
        <v>7891</v>
      </c>
      <c r="M116" s="36">
        <v>297810</v>
      </c>
      <c r="N116" s="36">
        <f t="shared" si="12"/>
        <v>271510</v>
      </c>
      <c r="O116" s="36">
        <v>105422</v>
      </c>
      <c r="P116" s="36">
        <v>166088</v>
      </c>
      <c r="Q116" s="36">
        <f t="shared" si="13"/>
        <v>1010201</v>
      </c>
      <c r="R116" s="36">
        <v>946999</v>
      </c>
      <c r="S116" s="36">
        <v>63202</v>
      </c>
      <c r="T116" s="36"/>
      <c r="U116" s="36">
        <f t="shared" si="14"/>
        <v>9469.99</v>
      </c>
      <c r="V116" s="36"/>
      <c r="W116" s="36"/>
      <c r="X116" s="36"/>
      <c r="Y116" s="36">
        <f t="shared" si="15"/>
        <v>63.201999999999998</v>
      </c>
      <c r="AA116" s="186">
        <f t="shared" si="16"/>
        <v>0.43450127276431194</v>
      </c>
      <c r="AB116" s="186"/>
      <c r="AC116" s="186"/>
      <c r="AD116" s="186"/>
      <c r="AE116" s="186">
        <f t="shared" si="17"/>
        <v>2.8998287686945862E-2</v>
      </c>
    </row>
    <row r="117" spans="1:31">
      <c r="A117" s="31" t="s">
        <v>468</v>
      </c>
      <c r="B117" s="36">
        <f t="shared" si="9"/>
        <v>2237925</v>
      </c>
      <c r="C117" s="36">
        <v>1685472</v>
      </c>
      <c r="D117" s="36">
        <v>0</v>
      </c>
      <c r="E117" s="36">
        <v>230430</v>
      </c>
      <c r="F117" s="36">
        <v>317708</v>
      </c>
      <c r="G117" s="36">
        <v>4315</v>
      </c>
      <c r="H117" s="36"/>
      <c r="I117" s="36">
        <f t="shared" si="10"/>
        <v>2237510</v>
      </c>
      <c r="J117" s="36">
        <f t="shared" si="11"/>
        <v>986796</v>
      </c>
      <c r="K117" s="36">
        <v>640368</v>
      </c>
      <c r="L117" s="36">
        <v>24819</v>
      </c>
      <c r="M117" s="36">
        <v>321609</v>
      </c>
      <c r="N117" s="36">
        <f t="shared" si="12"/>
        <v>269253</v>
      </c>
      <c r="O117" s="36">
        <v>88294</v>
      </c>
      <c r="P117" s="36">
        <v>180959</v>
      </c>
      <c r="Q117" s="36">
        <f t="shared" si="13"/>
        <v>981461</v>
      </c>
      <c r="R117" s="36">
        <v>956810</v>
      </c>
      <c r="S117" s="36">
        <v>24651</v>
      </c>
      <c r="T117" s="36"/>
      <c r="U117" s="36">
        <f t="shared" si="14"/>
        <v>9568.1</v>
      </c>
      <c r="V117" s="36"/>
      <c r="W117" s="36"/>
      <c r="X117" s="36"/>
      <c r="Y117" s="36">
        <f t="shared" si="15"/>
        <v>24.651</v>
      </c>
      <c r="AA117" s="186">
        <f t="shared" si="16"/>
        <v>0.42762266984281633</v>
      </c>
      <c r="AB117" s="186"/>
      <c r="AC117" s="186"/>
      <c r="AD117" s="186"/>
      <c r="AE117" s="186">
        <f t="shared" si="17"/>
        <v>1.1017157465218032E-2</v>
      </c>
    </row>
    <row r="118" spans="1:31">
      <c r="A118" s="31" t="s">
        <v>469</v>
      </c>
      <c r="B118" s="36">
        <f t="shared" si="9"/>
        <v>2274021</v>
      </c>
      <c r="C118" s="36">
        <v>1690251</v>
      </c>
      <c r="D118" s="36">
        <v>0</v>
      </c>
      <c r="E118" s="36">
        <v>260790</v>
      </c>
      <c r="F118" s="36">
        <v>286106</v>
      </c>
      <c r="G118" s="36">
        <v>36874</v>
      </c>
      <c r="H118" s="36"/>
      <c r="I118" s="36">
        <f t="shared" si="10"/>
        <v>2273606</v>
      </c>
      <c r="J118" s="36">
        <f t="shared" si="11"/>
        <v>982839</v>
      </c>
      <c r="K118" s="36">
        <v>649155</v>
      </c>
      <c r="L118" s="36">
        <v>11119</v>
      </c>
      <c r="M118" s="36">
        <v>322565</v>
      </c>
      <c r="N118" s="36">
        <f t="shared" si="12"/>
        <v>293101</v>
      </c>
      <c r="O118" s="36">
        <v>86353</v>
      </c>
      <c r="P118" s="36">
        <v>206748</v>
      </c>
      <c r="Q118" s="36">
        <f t="shared" si="13"/>
        <v>997666</v>
      </c>
      <c r="R118" s="36">
        <v>954743</v>
      </c>
      <c r="S118" s="36">
        <v>42923</v>
      </c>
      <c r="T118" s="36"/>
      <c r="U118" s="36">
        <f t="shared" si="14"/>
        <v>9547.43</v>
      </c>
      <c r="V118" s="36"/>
      <c r="W118" s="36"/>
      <c r="X118" s="36"/>
      <c r="Y118" s="36">
        <f t="shared" si="15"/>
        <v>42.923000000000002</v>
      </c>
      <c r="AA118" s="186">
        <f t="shared" si="16"/>
        <v>0.41992456036797932</v>
      </c>
      <c r="AB118" s="186"/>
      <c r="AC118" s="186"/>
      <c r="AD118" s="186"/>
      <c r="AE118" s="186">
        <f t="shared" si="17"/>
        <v>1.8878820692767348E-2</v>
      </c>
    </row>
    <row r="119" spans="1:31">
      <c r="A119" s="31" t="s">
        <v>470</v>
      </c>
      <c r="B119" s="36">
        <f t="shared" si="9"/>
        <v>2253498</v>
      </c>
      <c r="C119" s="36">
        <v>1688343</v>
      </c>
      <c r="D119" s="36">
        <v>0</v>
      </c>
      <c r="E119" s="36">
        <v>240070</v>
      </c>
      <c r="F119" s="36">
        <v>289335</v>
      </c>
      <c r="G119" s="36">
        <v>35750</v>
      </c>
      <c r="H119" s="36"/>
      <c r="I119" s="36">
        <f t="shared" si="10"/>
        <v>2253085</v>
      </c>
      <c r="J119" s="36">
        <f t="shared" si="11"/>
        <v>971833</v>
      </c>
      <c r="K119" s="36">
        <v>639132</v>
      </c>
      <c r="L119" s="36">
        <v>8030</v>
      </c>
      <c r="M119" s="36">
        <v>324671</v>
      </c>
      <c r="N119" s="36">
        <f t="shared" si="12"/>
        <v>270561</v>
      </c>
      <c r="O119" s="36">
        <v>101756</v>
      </c>
      <c r="P119" s="36">
        <v>168805</v>
      </c>
      <c r="Q119" s="36">
        <f t="shared" si="13"/>
        <v>1010691</v>
      </c>
      <c r="R119" s="36">
        <v>947456</v>
      </c>
      <c r="S119" s="36">
        <v>63235</v>
      </c>
      <c r="T119" s="36"/>
      <c r="U119" s="36">
        <f t="shared" si="14"/>
        <v>9474.56</v>
      </c>
      <c r="V119" s="36"/>
      <c r="W119" s="36"/>
      <c r="X119" s="36"/>
      <c r="Y119" s="36">
        <f t="shared" si="15"/>
        <v>63.234999999999999</v>
      </c>
      <c r="AA119" s="186">
        <f t="shared" si="16"/>
        <v>0.42051498279026311</v>
      </c>
      <c r="AB119" s="186"/>
      <c r="AC119" s="186"/>
      <c r="AD119" s="186"/>
      <c r="AE119" s="186">
        <f t="shared" si="17"/>
        <v>2.8065962890880727E-2</v>
      </c>
    </row>
    <row r="120" spans="1:31">
      <c r="A120" s="31" t="s">
        <v>471</v>
      </c>
      <c r="B120" s="36">
        <f t="shared" si="9"/>
        <v>2250775</v>
      </c>
      <c r="C120" s="36">
        <v>1701473</v>
      </c>
      <c r="D120" s="36">
        <v>0</v>
      </c>
      <c r="E120" s="36">
        <v>229370</v>
      </c>
      <c r="F120" s="36">
        <v>290656</v>
      </c>
      <c r="G120" s="36">
        <v>29276</v>
      </c>
      <c r="H120" s="36"/>
      <c r="I120" s="36">
        <f t="shared" si="10"/>
        <v>2250362</v>
      </c>
      <c r="J120" s="36">
        <f t="shared" si="11"/>
        <v>988286</v>
      </c>
      <c r="K120" s="36">
        <v>660184</v>
      </c>
      <c r="L120" s="36">
        <v>8584</v>
      </c>
      <c r="M120" s="36">
        <v>319518</v>
      </c>
      <c r="N120" s="36">
        <f t="shared" si="12"/>
        <v>269254</v>
      </c>
      <c r="O120" s="36">
        <v>81984</v>
      </c>
      <c r="P120" s="36">
        <v>187270</v>
      </c>
      <c r="Q120" s="36">
        <f t="shared" si="13"/>
        <v>992822</v>
      </c>
      <c r="R120" s="36">
        <v>959306</v>
      </c>
      <c r="S120" s="36">
        <v>33516</v>
      </c>
      <c r="T120" s="36"/>
      <c r="U120" s="36">
        <f t="shared" si="14"/>
        <v>9593.06</v>
      </c>
      <c r="V120" s="36"/>
      <c r="W120" s="36"/>
      <c r="X120" s="36"/>
      <c r="Y120" s="36">
        <f t="shared" si="15"/>
        <v>33.515999999999998</v>
      </c>
      <c r="AA120" s="186">
        <f t="shared" si="16"/>
        <v>0.42628963695618749</v>
      </c>
      <c r="AB120" s="186"/>
      <c r="AC120" s="186"/>
      <c r="AD120" s="186"/>
      <c r="AE120" s="186">
        <f t="shared" si="17"/>
        <v>1.4893603784635539E-2</v>
      </c>
    </row>
    <row r="121" spans="1:31">
      <c r="A121" s="31" t="s">
        <v>472</v>
      </c>
      <c r="B121" s="36">
        <f t="shared" si="9"/>
        <v>2238824</v>
      </c>
      <c r="C121" s="36">
        <v>1710676</v>
      </c>
      <c r="D121" s="36">
        <v>0</v>
      </c>
      <c r="E121" s="36">
        <v>205010</v>
      </c>
      <c r="F121" s="36">
        <v>294576</v>
      </c>
      <c r="G121" s="36">
        <v>28562</v>
      </c>
      <c r="H121" s="36"/>
      <c r="I121" s="36">
        <f t="shared" si="10"/>
        <v>2238411</v>
      </c>
      <c r="J121" s="36">
        <f t="shared" si="11"/>
        <v>1018332</v>
      </c>
      <c r="K121" s="36">
        <v>685597</v>
      </c>
      <c r="L121" s="36">
        <v>10011</v>
      </c>
      <c r="M121" s="36">
        <v>322724</v>
      </c>
      <c r="N121" s="36">
        <f t="shared" si="12"/>
        <v>239419</v>
      </c>
      <c r="O121" s="36">
        <v>58831</v>
      </c>
      <c r="P121" s="36">
        <v>180588</v>
      </c>
      <c r="Q121" s="36">
        <f t="shared" si="13"/>
        <v>980660</v>
      </c>
      <c r="R121" s="36">
        <v>966249</v>
      </c>
      <c r="S121" s="36">
        <v>14411</v>
      </c>
      <c r="T121" s="36"/>
      <c r="U121" s="36">
        <f t="shared" si="14"/>
        <v>9662.49</v>
      </c>
      <c r="V121" s="36"/>
      <c r="W121" s="36"/>
      <c r="X121" s="36"/>
      <c r="Y121" s="36">
        <f t="shared" si="15"/>
        <v>14.411</v>
      </c>
      <c r="AA121" s="186">
        <f t="shared" si="16"/>
        <v>0.43166737475825484</v>
      </c>
      <c r="AB121" s="186"/>
      <c r="AC121" s="186"/>
      <c r="AD121" s="186"/>
      <c r="AE121" s="186">
        <f t="shared" si="17"/>
        <v>6.4380491339615471E-3</v>
      </c>
    </row>
    <row r="122" spans="1:31">
      <c r="A122" s="31" t="s">
        <v>473</v>
      </c>
      <c r="B122" s="36">
        <f t="shared" si="9"/>
        <v>2215348</v>
      </c>
      <c r="C122" s="36">
        <v>1683842</v>
      </c>
      <c r="D122" s="36">
        <v>0</v>
      </c>
      <c r="E122" s="36">
        <v>204870</v>
      </c>
      <c r="F122" s="36">
        <v>298074</v>
      </c>
      <c r="G122" s="36">
        <v>28562</v>
      </c>
      <c r="H122" s="36"/>
      <c r="I122" s="36">
        <f t="shared" si="10"/>
        <v>2214935</v>
      </c>
      <c r="J122" s="36">
        <f t="shared" si="11"/>
        <v>1001689</v>
      </c>
      <c r="K122" s="36">
        <v>662152</v>
      </c>
      <c r="L122" s="36">
        <v>13315</v>
      </c>
      <c r="M122" s="36">
        <v>326222</v>
      </c>
      <c r="N122" s="36">
        <f t="shared" si="12"/>
        <v>224507</v>
      </c>
      <c r="O122" s="36">
        <v>54498</v>
      </c>
      <c r="P122" s="36">
        <v>170009</v>
      </c>
      <c r="Q122" s="36">
        <f t="shared" si="13"/>
        <v>988739</v>
      </c>
      <c r="R122" s="36">
        <v>967193</v>
      </c>
      <c r="S122" s="36">
        <v>21546</v>
      </c>
      <c r="T122" s="36"/>
      <c r="U122" s="36">
        <f t="shared" si="14"/>
        <v>9671.93</v>
      </c>
      <c r="V122" s="36"/>
      <c r="W122" s="36"/>
      <c r="X122" s="36"/>
      <c r="Y122" s="36">
        <f t="shared" si="15"/>
        <v>21.545999999999999</v>
      </c>
      <c r="AA122" s="186">
        <f t="shared" si="16"/>
        <v>0.43666879614977416</v>
      </c>
      <c r="AB122" s="186"/>
      <c r="AC122" s="186"/>
      <c r="AD122" s="186"/>
      <c r="AE122" s="186">
        <f t="shared" si="17"/>
        <v>9.7275992297742378E-3</v>
      </c>
    </row>
    <row r="123" spans="1:31">
      <c r="A123" s="31" t="s">
        <v>474</v>
      </c>
      <c r="B123" s="36">
        <f t="shared" si="9"/>
        <v>2222446</v>
      </c>
      <c r="C123" s="36">
        <v>1706998</v>
      </c>
      <c r="D123" s="36">
        <v>0</v>
      </c>
      <c r="E123" s="36">
        <v>215160</v>
      </c>
      <c r="F123" s="36">
        <v>300288</v>
      </c>
      <c r="G123" s="36">
        <v>0</v>
      </c>
      <c r="H123" s="36"/>
      <c r="I123" s="36">
        <f t="shared" si="10"/>
        <v>2222032</v>
      </c>
      <c r="J123" s="36">
        <f t="shared" si="11"/>
        <v>1019011</v>
      </c>
      <c r="K123" s="36">
        <v>672197</v>
      </c>
      <c r="L123" s="36">
        <v>46940</v>
      </c>
      <c r="M123" s="36">
        <v>299874</v>
      </c>
      <c r="N123" s="36">
        <f t="shared" si="12"/>
        <v>229916</v>
      </c>
      <c r="O123" s="36">
        <v>63278</v>
      </c>
      <c r="P123" s="36">
        <v>166638</v>
      </c>
      <c r="Q123" s="36">
        <f t="shared" si="13"/>
        <v>973105</v>
      </c>
      <c r="R123" s="36">
        <v>971522</v>
      </c>
      <c r="S123" s="36">
        <v>1583</v>
      </c>
      <c r="T123" s="36"/>
      <c r="U123" s="36">
        <f t="shared" si="14"/>
        <v>9715.2199999999993</v>
      </c>
      <c r="V123" s="36"/>
      <c r="W123" s="36"/>
      <c r="X123" s="36"/>
      <c r="Y123" s="36">
        <f t="shared" si="15"/>
        <v>1.583</v>
      </c>
      <c r="AA123" s="186">
        <f t="shared" si="16"/>
        <v>0.43722232623112539</v>
      </c>
      <c r="AB123" s="186"/>
      <c r="AC123" s="186"/>
      <c r="AD123" s="186"/>
      <c r="AE123" s="186">
        <f t="shared" si="17"/>
        <v>7.1241098238009179E-4</v>
      </c>
    </row>
    <row r="124" spans="1:31">
      <c r="A124" s="31" t="s">
        <v>475</v>
      </c>
      <c r="B124" s="36">
        <f t="shared" si="9"/>
        <v>2265689</v>
      </c>
      <c r="C124" s="36">
        <v>1717874</v>
      </c>
      <c r="D124" s="36">
        <v>0</v>
      </c>
      <c r="E124" s="36">
        <v>225450</v>
      </c>
      <c r="F124" s="36">
        <v>302620</v>
      </c>
      <c r="G124" s="36">
        <v>19745</v>
      </c>
      <c r="H124" s="36"/>
      <c r="I124" s="36">
        <f t="shared" si="10"/>
        <v>2265275</v>
      </c>
      <c r="J124" s="36">
        <f t="shared" si="11"/>
        <v>1051542</v>
      </c>
      <c r="K124" s="36">
        <v>689153</v>
      </c>
      <c r="L124" s="36">
        <v>40438</v>
      </c>
      <c r="M124" s="36">
        <v>321951</v>
      </c>
      <c r="N124" s="36">
        <f t="shared" si="12"/>
        <v>207632</v>
      </c>
      <c r="O124" s="36">
        <v>49280</v>
      </c>
      <c r="P124" s="36">
        <v>158352</v>
      </c>
      <c r="Q124" s="36">
        <f t="shared" si="13"/>
        <v>1006101</v>
      </c>
      <c r="R124" s="36">
        <v>979441</v>
      </c>
      <c r="S124" s="36">
        <v>26660</v>
      </c>
      <c r="T124" s="36"/>
      <c r="U124" s="36">
        <f t="shared" si="14"/>
        <v>9794.41</v>
      </c>
      <c r="V124" s="36"/>
      <c r="W124" s="36"/>
      <c r="X124" s="36"/>
      <c r="Y124" s="36">
        <f t="shared" si="15"/>
        <v>26.66</v>
      </c>
      <c r="AA124" s="186">
        <f t="shared" si="16"/>
        <v>0.43237178708986768</v>
      </c>
      <c r="AB124" s="186"/>
      <c r="AC124" s="186"/>
      <c r="AD124" s="186"/>
      <c r="AE124" s="186">
        <f t="shared" si="17"/>
        <v>1.17689905199148E-2</v>
      </c>
    </row>
    <row r="125" spans="1:31">
      <c r="A125" s="31" t="s">
        <v>476</v>
      </c>
      <c r="B125" s="36">
        <f t="shared" si="9"/>
        <v>2271146</v>
      </c>
      <c r="C125" s="36">
        <v>1709670</v>
      </c>
      <c r="D125" s="36">
        <v>0</v>
      </c>
      <c r="E125" s="36">
        <v>234110</v>
      </c>
      <c r="F125" s="36">
        <v>305897</v>
      </c>
      <c r="G125" s="36">
        <v>21469</v>
      </c>
      <c r="H125" s="36"/>
      <c r="I125" s="36">
        <f t="shared" si="10"/>
        <v>2270733</v>
      </c>
      <c r="J125" s="36">
        <f t="shared" si="11"/>
        <v>1059494</v>
      </c>
      <c r="K125" s="36">
        <v>696040</v>
      </c>
      <c r="L125" s="36">
        <v>36502</v>
      </c>
      <c r="M125" s="36">
        <v>326952</v>
      </c>
      <c r="N125" s="36">
        <f t="shared" si="12"/>
        <v>213091</v>
      </c>
      <c r="O125" s="36">
        <v>62232</v>
      </c>
      <c r="P125" s="36">
        <v>150859</v>
      </c>
      <c r="Q125" s="36">
        <f t="shared" si="13"/>
        <v>998148</v>
      </c>
      <c r="R125" s="36">
        <v>951398</v>
      </c>
      <c r="S125" s="36">
        <v>46750</v>
      </c>
      <c r="T125" s="36"/>
      <c r="U125" s="36">
        <f t="shared" si="14"/>
        <v>9513.98</v>
      </c>
      <c r="V125" s="36"/>
      <c r="W125" s="36"/>
      <c r="X125" s="36"/>
      <c r="Y125" s="36">
        <f t="shared" si="15"/>
        <v>46.75</v>
      </c>
      <c r="AA125" s="186">
        <f t="shared" si="16"/>
        <v>0.41898276900014225</v>
      </c>
      <c r="AB125" s="186"/>
      <c r="AC125" s="186"/>
      <c r="AD125" s="186"/>
      <c r="AE125" s="186">
        <f t="shared" si="17"/>
        <v>2.0588065615816567E-2</v>
      </c>
    </row>
    <row r="126" spans="1:31">
      <c r="A126" s="31" t="s">
        <v>477</v>
      </c>
      <c r="B126" s="36">
        <f t="shared" si="9"/>
        <v>2263455</v>
      </c>
      <c r="C126" s="36">
        <v>1722106</v>
      </c>
      <c r="D126" s="36">
        <v>0</v>
      </c>
      <c r="E126" s="36">
        <v>209870</v>
      </c>
      <c r="F126" s="36">
        <v>311010</v>
      </c>
      <c r="G126" s="36">
        <v>20469</v>
      </c>
      <c r="H126" s="36"/>
      <c r="I126" s="36">
        <f t="shared" si="10"/>
        <v>2263040</v>
      </c>
      <c r="J126" s="36">
        <f t="shared" si="11"/>
        <v>1065368</v>
      </c>
      <c r="K126" s="36">
        <v>706857</v>
      </c>
      <c r="L126" s="36">
        <v>27446</v>
      </c>
      <c r="M126" s="36">
        <v>331065</v>
      </c>
      <c r="N126" s="36">
        <f t="shared" si="12"/>
        <v>245643</v>
      </c>
      <c r="O126" s="36">
        <v>64798</v>
      </c>
      <c r="P126" s="36">
        <v>180845</v>
      </c>
      <c r="Q126" s="36">
        <f t="shared" si="13"/>
        <v>952029</v>
      </c>
      <c r="R126" s="36">
        <v>950451</v>
      </c>
      <c r="S126" s="36">
        <v>1578</v>
      </c>
      <c r="T126" s="36"/>
      <c r="U126" s="36">
        <f t="shared" si="14"/>
        <v>9504.51</v>
      </c>
      <c r="V126" s="36"/>
      <c r="W126" s="36"/>
      <c r="X126" s="36"/>
      <c r="Y126" s="36">
        <f t="shared" si="15"/>
        <v>1.5780000000000001</v>
      </c>
      <c r="AA126" s="186">
        <f t="shared" si="16"/>
        <v>0.41998859940610861</v>
      </c>
      <c r="AB126" s="186"/>
      <c r="AC126" s="186"/>
      <c r="AD126" s="186"/>
      <c r="AE126" s="186">
        <f t="shared" si="17"/>
        <v>6.9729213800904979E-4</v>
      </c>
    </row>
    <row r="127" spans="1:31">
      <c r="A127" s="31" t="s">
        <v>478</v>
      </c>
      <c r="B127" s="36">
        <f t="shared" si="9"/>
        <v>2261910</v>
      </c>
      <c r="C127" s="36">
        <v>1734929</v>
      </c>
      <c r="D127" s="36">
        <v>0</v>
      </c>
      <c r="E127" s="36">
        <v>187480</v>
      </c>
      <c r="F127" s="36">
        <v>319450</v>
      </c>
      <c r="G127" s="36">
        <v>20051</v>
      </c>
      <c r="H127" s="36"/>
      <c r="I127" s="36">
        <f t="shared" si="10"/>
        <v>2261497</v>
      </c>
      <c r="J127" s="36">
        <f t="shared" si="11"/>
        <v>1090290</v>
      </c>
      <c r="K127" s="36">
        <v>710512</v>
      </c>
      <c r="L127" s="36">
        <v>40691</v>
      </c>
      <c r="M127" s="36">
        <v>339087</v>
      </c>
      <c r="N127" s="36">
        <f t="shared" si="12"/>
        <v>174640</v>
      </c>
      <c r="O127" s="36">
        <v>71288</v>
      </c>
      <c r="P127" s="36">
        <v>103352</v>
      </c>
      <c r="Q127" s="36">
        <f t="shared" si="13"/>
        <v>996567</v>
      </c>
      <c r="R127" s="36">
        <v>953129</v>
      </c>
      <c r="S127" s="36">
        <v>43438</v>
      </c>
      <c r="T127" s="36"/>
      <c r="U127" s="36">
        <f t="shared" si="14"/>
        <v>9531.2900000000009</v>
      </c>
      <c r="V127" s="36"/>
      <c r="W127" s="36"/>
      <c r="X127" s="36"/>
      <c r="Y127" s="36">
        <f t="shared" si="15"/>
        <v>43.438000000000002</v>
      </c>
      <c r="AA127" s="186">
        <f t="shared" si="16"/>
        <v>0.42145932539375469</v>
      </c>
      <c r="AB127" s="186"/>
      <c r="AC127" s="186"/>
      <c r="AD127" s="186"/>
      <c r="AE127" s="186">
        <f t="shared" si="17"/>
        <v>1.9207631051467236E-2</v>
      </c>
    </row>
    <row r="128" spans="1:31">
      <c r="A128" s="31" t="s">
        <v>479</v>
      </c>
      <c r="B128" s="36">
        <f t="shared" si="9"/>
        <v>2267463</v>
      </c>
      <c r="C128" s="36">
        <v>1726439</v>
      </c>
      <c r="D128" s="36">
        <v>0</v>
      </c>
      <c r="E128" s="36">
        <v>198460</v>
      </c>
      <c r="F128" s="36">
        <v>323411</v>
      </c>
      <c r="G128" s="36">
        <v>19153</v>
      </c>
      <c r="H128" s="36"/>
      <c r="I128" s="36">
        <f t="shared" si="10"/>
        <v>2267050</v>
      </c>
      <c r="J128" s="36">
        <f t="shared" si="11"/>
        <v>1089684</v>
      </c>
      <c r="K128" s="36">
        <v>707916</v>
      </c>
      <c r="L128" s="36">
        <v>39618</v>
      </c>
      <c r="M128" s="36">
        <v>342150</v>
      </c>
      <c r="N128" s="36">
        <f t="shared" si="12"/>
        <v>189311</v>
      </c>
      <c r="O128" s="36">
        <v>73963</v>
      </c>
      <c r="P128" s="36">
        <v>115348</v>
      </c>
      <c r="Q128" s="36">
        <f t="shared" si="13"/>
        <v>988055</v>
      </c>
      <c r="R128" s="36">
        <v>944561</v>
      </c>
      <c r="S128" s="36">
        <v>43494</v>
      </c>
      <c r="T128" s="36"/>
      <c r="U128" s="36">
        <f t="shared" si="14"/>
        <v>9445.61</v>
      </c>
      <c r="V128" s="36"/>
      <c r="W128" s="36"/>
      <c r="X128" s="36"/>
      <c r="Y128" s="36">
        <f t="shared" si="15"/>
        <v>43.494</v>
      </c>
      <c r="AA128" s="186">
        <f t="shared" si="16"/>
        <v>0.41664762576917141</v>
      </c>
      <c r="AB128" s="186"/>
      <c r="AC128" s="186"/>
      <c r="AD128" s="186"/>
      <c r="AE128" s="186">
        <f t="shared" si="17"/>
        <v>1.9185284841534152E-2</v>
      </c>
    </row>
    <row r="129" spans="1:31">
      <c r="A129" s="31" t="s">
        <v>480</v>
      </c>
      <c r="B129" s="36">
        <f t="shared" si="9"/>
        <v>2312955</v>
      </c>
      <c r="C129" s="36">
        <v>1736572</v>
      </c>
      <c r="D129" s="36">
        <v>0</v>
      </c>
      <c r="E129" s="36">
        <v>221440</v>
      </c>
      <c r="F129" s="36">
        <v>351319</v>
      </c>
      <c r="G129" s="36">
        <v>3624</v>
      </c>
      <c r="H129" s="36"/>
      <c r="I129" s="36">
        <f t="shared" si="10"/>
        <v>2312541</v>
      </c>
      <c r="J129" s="36">
        <f t="shared" si="11"/>
        <v>1131143</v>
      </c>
      <c r="K129" s="36">
        <v>705529</v>
      </c>
      <c r="L129" s="36">
        <v>71086</v>
      </c>
      <c r="M129" s="36">
        <v>354528</v>
      </c>
      <c r="N129" s="36">
        <f t="shared" si="12"/>
        <v>222593</v>
      </c>
      <c r="O129" s="36">
        <v>84674</v>
      </c>
      <c r="P129" s="36">
        <v>137919</v>
      </c>
      <c r="Q129" s="36">
        <f t="shared" si="13"/>
        <v>958805</v>
      </c>
      <c r="R129" s="36">
        <v>946369</v>
      </c>
      <c r="S129" s="36">
        <v>12436</v>
      </c>
      <c r="T129" s="36"/>
      <c r="U129" s="36">
        <f t="shared" si="14"/>
        <v>9463.69</v>
      </c>
      <c r="V129" s="36"/>
      <c r="W129" s="36"/>
      <c r="X129" s="36"/>
      <c r="Y129" s="36">
        <f t="shared" si="15"/>
        <v>12.436</v>
      </c>
      <c r="AA129" s="186">
        <f t="shared" si="16"/>
        <v>0.40923339305119349</v>
      </c>
      <c r="AB129" s="186"/>
      <c r="AC129" s="186"/>
      <c r="AD129" s="186"/>
      <c r="AE129" s="186">
        <f t="shared" si="17"/>
        <v>5.3776343857254855E-3</v>
      </c>
    </row>
    <row r="130" spans="1:31">
      <c r="A130" s="31" t="s">
        <v>481</v>
      </c>
      <c r="B130" s="36">
        <f t="shared" si="9"/>
        <v>2355800</v>
      </c>
      <c r="C130" s="36">
        <v>1747042</v>
      </c>
      <c r="D130" s="36">
        <v>0</v>
      </c>
      <c r="E130" s="36">
        <v>253040</v>
      </c>
      <c r="F130" s="36">
        <v>325286</v>
      </c>
      <c r="G130" s="36">
        <v>30432</v>
      </c>
      <c r="H130" s="36"/>
      <c r="I130" s="36">
        <f t="shared" si="10"/>
        <v>2355387</v>
      </c>
      <c r="J130" s="36">
        <f t="shared" si="11"/>
        <v>1120551</v>
      </c>
      <c r="K130" s="36">
        <v>715393</v>
      </c>
      <c r="L130" s="36">
        <v>49855</v>
      </c>
      <c r="M130" s="36">
        <v>355303</v>
      </c>
      <c r="N130" s="36">
        <f t="shared" si="12"/>
        <v>219734</v>
      </c>
      <c r="O130" s="36">
        <v>72988</v>
      </c>
      <c r="P130" s="36">
        <v>146746</v>
      </c>
      <c r="Q130" s="36">
        <f t="shared" si="13"/>
        <v>1015102</v>
      </c>
      <c r="R130" s="36">
        <v>958662</v>
      </c>
      <c r="S130" s="36">
        <v>56440</v>
      </c>
      <c r="T130" s="36"/>
      <c r="U130" s="36">
        <f t="shared" si="14"/>
        <v>9586.6200000000008</v>
      </c>
      <c r="V130" s="36"/>
      <c r="W130" s="36"/>
      <c r="X130" s="36"/>
      <c r="Y130" s="36">
        <f t="shared" si="15"/>
        <v>56.44</v>
      </c>
      <c r="AA130" s="186">
        <f t="shared" si="16"/>
        <v>0.4070082750732682</v>
      </c>
      <c r="AB130" s="186"/>
      <c r="AC130" s="186"/>
      <c r="AD130" s="186"/>
      <c r="AE130" s="186">
        <f t="shared" si="17"/>
        <v>2.3962092004413713E-2</v>
      </c>
    </row>
    <row r="131" spans="1:31">
      <c r="A131" s="31" t="s">
        <v>482</v>
      </c>
      <c r="B131" s="36">
        <f t="shared" si="9"/>
        <v>2327394</v>
      </c>
      <c r="C131" s="36">
        <v>1760368</v>
      </c>
      <c r="D131" s="36">
        <v>0</v>
      </c>
      <c r="E131" s="36">
        <v>210310</v>
      </c>
      <c r="F131" s="36">
        <v>327427</v>
      </c>
      <c r="G131" s="36">
        <v>29289</v>
      </c>
      <c r="H131" s="36"/>
      <c r="I131" s="36">
        <f t="shared" si="10"/>
        <v>2326980</v>
      </c>
      <c r="J131" s="36">
        <f t="shared" si="11"/>
        <v>1136130</v>
      </c>
      <c r="K131" s="36">
        <v>723527</v>
      </c>
      <c r="L131" s="36">
        <v>56301</v>
      </c>
      <c r="M131" s="36">
        <v>356302</v>
      </c>
      <c r="N131" s="36">
        <f t="shared" si="12"/>
        <v>149466</v>
      </c>
      <c r="O131" s="36">
        <v>71950</v>
      </c>
      <c r="P131" s="36">
        <v>77516</v>
      </c>
      <c r="Q131" s="36">
        <f t="shared" si="13"/>
        <v>1041384</v>
      </c>
      <c r="R131" s="36">
        <v>964891</v>
      </c>
      <c r="S131" s="36">
        <v>76493</v>
      </c>
      <c r="T131" s="36"/>
      <c r="U131" s="36">
        <f t="shared" si="14"/>
        <v>9648.91</v>
      </c>
      <c r="V131" s="36"/>
      <c r="W131" s="36"/>
      <c r="X131" s="36"/>
      <c r="Y131" s="36">
        <f t="shared" si="15"/>
        <v>76.492999999999995</v>
      </c>
      <c r="AA131" s="186">
        <f t="shared" si="16"/>
        <v>0.41465375723040165</v>
      </c>
      <c r="AB131" s="186"/>
      <c r="AC131" s="186"/>
      <c r="AD131" s="186"/>
      <c r="AE131" s="186">
        <f t="shared" si="17"/>
        <v>3.2872220646503192E-2</v>
      </c>
    </row>
    <row r="132" spans="1:31">
      <c r="A132" s="31" t="s">
        <v>483</v>
      </c>
      <c r="B132" s="36">
        <f t="shared" si="9"/>
        <v>2352265</v>
      </c>
      <c r="C132" s="36">
        <v>1765534</v>
      </c>
      <c r="D132" s="36">
        <v>0</v>
      </c>
      <c r="E132" s="36">
        <v>230220</v>
      </c>
      <c r="F132" s="36">
        <v>331547</v>
      </c>
      <c r="G132" s="36">
        <v>24964</v>
      </c>
      <c r="H132" s="36"/>
      <c r="I132" s="36">
        <f t="shared" si="10"/>
        <v>2351851</v>
      </c>
      <c r="J132" s="36">
        <f t="shared" si="11"/>
        <v>1141204</v>
      </c>
      <c r="K132" s="36">
        <v>721839</v>
      </c>
      <c r="L132" s="36">
        <v>63269</v>
      </c>
      <c r="M132" s="36">
        <v>356096</v>
      </c>
      <c r="N132" s="36">
        <f t="shared" si="12"/>
        <v>188659</v>
      </c>
      <c r="O132" s="36">
        <v>73347</v>
      </c>
      <c r="P132" s="36">
        <v>115312</v>
      </c>
      <c r="Q132" s="36">
        <f t="shared" si="13"/>
        <v>1021988</v>
      </c>
      <c r="R132" s="36">
        <v>970349</v>
      </c>
      <c r="S132" s="36">
        <v>51639</v>
      </c>
      <c r="T132" s="36"/>
      <c r="U132" s="36">
        <f t="shared" si="14"/>
        <v>9703.49</v>
      </c>
      <c r="V132" s="36"/>
      <c r="W132" s="36"/>
      <c r="X132" s="36"/>
      <c r="Y132" s="36">
        <f t="shared" si="15"/>
        <v>51.639000000000003</v>
      </c>
      <c r="AA132" s="186">
        <f t="shared" si="16"/>
        <v>0.41258948802453899</v>
      </c>
      <c r="AB132" s="186"/>
      <c r="AC132" s="186"/>
      <c r="AD132" s="186"/>
      <c r="AE132" s="186">
        <f t="shared" si="17"/>
        <v>2.1956748110318215E-2</v>
      </c>
    </row>
    <row r="133" spans="1:31">
      <c r="A133" s="31" t="s">
        <v>484</v>
      </c>
      <c r="B133" s="36">
        <f t="shared" si="9"/>
        <v>2326141</v>
      </c>
      <c r="C133" s="36">
        <v>1751288</v>
      </c>
      <c r="D133" s="36">
        <v>0</v>
      </c>
      <c r="E133" s="36">
        <v>212670</v>
      </c>
      <c r="F133" s="36">
        <v>336821</v>
      </c>
      <c r="G133" s="36">
        <v>25362</v>
      </c>
      <c r="H133" s="36"/>
      <c r="I133" s="36">
        <f t="shared" si="10"/>
        <v>2325728</v>
      </c>
      <c r="J133" s="36">
        <f t="shared" si="11"/>
        <v>1125912</v>
      </c>
      <c r="K133" s="36">
        <v>719938</v>
      </c>
      <c r="L133" s="36">
        <v>44205</v>
      </c>
      <c r="M133" s="36">
        <v>361769</v>
      </c>
      <c r="N133" s="36">
        <f t="shared" si="12"/>
        <v>203259</v>
      </c>
      <c r="O133" s="36">
        <v>70302</v>
      </c>
      <c r="P133" s="36">
        <v>132957</v>
      </c>
      <c r="Q133" s="36">
        <f t="shared" si="13"/>
        <v>996557</v>
      </c>
      <c r="R133" s="36">
        <v>961049</v>
      </c>
      <c r="S133" s="36">
        <v>35508</v>
      </c>
      <c r="T133" s="36"/>
      <c r="U133" s="36">
        <f t="shared" si="14"/>
        <v>9610.49</v>
      </c>
      <c r="V133" s="36"/>
      <c r="W133" s="36"/>
      <c r="X133" s="36"/>
      <c r="Y133" s="36">
        <f t="shared" si="15"/>
        <v>35.508000000000003</v>
      </c>
      <c r="AA133" s="186">
        <f t="shared" si="16"/>
        <v>0.41322502029472064</v>
      </c>
      <c r="AB133" s="186"/>
      <c r="AC133" s="186"/>
      <c r="AD133" s="186"/>
      <c r="AE133" s="186">
        <f t="shared" si="17"/>
        <v>1.5267477538215991E-2</v>
      </c>
    </row>
    <row r="134" spans="1:31">
      <c r="A134" s="31" t="s">
        <v>485</v>
      </c>
      <c r="B134" s="36">
        <f t="shared" si="9"/>
        <v>2324096</v>
      </c>
      <c r="C134" s="36">
        <v>1763701</v>
      </c>
      <c r="D134" s="36">
        <v>0</v>
      </c>
      <c r="E134" s="36">
        <v>190080</v>
      </c>
      <c r="F134" s="36">
        <v>344371</v>
      </c>
      <c r="G134" s="36">
        <v>25944</v>
      </c>
      <c r="H134" s="36"/>
      <c r="I134" s="36">
        <f t="shared" si="10"/>
        <v>2323683</v>
      </c>
      <c r="J134" s="36">
        <f t="shared" si="11"/>
        <v>1133841</v>
      </c>
      <c r="K134" s="36">
        <v>718766</v>
      </c>
      <c r="L134" s="36">
        <v>45174</v>
      </c>
      <c r="M134" s="36">
        <v>369901</v>
      </c>
      <c r="N134" s="36">
        <f t="shared" si="12"/>
        <v>175358</v>
      </c>
      <c r="O134" s="36">
        <v>77048</v>
      </c>
      <c r="P134" s="36">
        <v>98310</v>
      </c>
      <c r="Q134" s="36">
        <f t="shared" si="13"/>
        <v>1014484</v>
      </c>
      <c r="R134" s="36">
        <v>967888</v>
      </c>
      <c r="S134" s="36">
        <v>46596</v>
      </c>
      <c r="T134" s="36"/>
      <c r="U134" s="36">
        <f t="shared" si="14"/>
        <v>9678.8799999999992</v>
      </c>
      <c r="V134" s="36"/>
      <c r="W134" s="36"/>
      <c r="X134" s="36"/>
      <c r="Y134" s="36">
        <f t="shared" si="15"/>
        <v>46.595999999999997</v>
      </c>
      <c r="AA134" s="186">
        <f t="shared" si="16"/>
        <v>0.41653185912191981</v>
      </c>
      <c r="AB134" s="186"/>
      <c r="AC134" s="186"/>
      <c r="AD134" s="186"/>
      <c r="AE134" s="186">
        <f t="shared" si="17"/>
        <v>2.0052649178050535E-2</v>
      </c>
    </row>
    <row r="135" spans="1:31">
      <c r="A135" s="31" t="s">
        <v>486</v>
      </c>
      <c r="B135" s="36">
        <f t="shared" si="9"/>
        <v>2353508</v>
      </c>
      <c r="C135" s="36">
        <v>1778900</v>
      </c>
      <c r="D135" s="36">
        <v>0</v>
      </c>
      <c r="E135" s="36">
        <v>202630</v>
      </c>
      <c r="F135" s="36">
        <v>346696</v>
      </c>
      <c r="G135" s="36">
        <v>25282</v>
      </c>
      <c r="H135" s="36"/>
      <c r="I135" s="36">
        <f t="shared" si="10"/>
        <v>2353095</v>
      </c>
      <c r="J135" s="36">
        <f t="shared" si="11"/>
        <v>1164729</v>
      </c>
      <c r="K135" s="36">
        <v>714604</v>
      </c>
      <c r="L135" s="36">
        <v>78561</v>
      </c>
      <c r="M135" s="36">
        <v>371564</v>
      </c>
      <c r="N135" s="36">
        <f t="shared" si="12"/>
        <v>192680</v>
      </c>
      <c r="O135" s="36">
        <v>86680</v>
      </c>
      <c r="P135" s="36">
        <v>106000</v>
      </c>
      <c r="Q135" s="36">
        <f t="shared" si="13"/>
        <v>995686</v>
      </c>
      <c r="R135" s="36">
        <v>977617</v>
      </c>
      <c r="S135" s="36">
        <v>18069</v>
      </c>
      <c r="T135" s="36"/>
      <c r="U135" s="36">
        <f t="shared" si="14"/>
        <v>9776.17</v>
      </c>
      <c r="V135" s="36"/>
      <c r="W135" s="36"/>
      <c r="X135" s="36"/>
      <c r="Y135" s="36">
        <f t="shared" si="15"/>
        <v>18.068999999999999</v>
      </c>
      <c r="AA135" s="186">
        <f t="shared" si="16"/>
        <v>0.41546006429829652</v>
      </c>
      <c r="AB135" s="186"/>
      <c r="AC135" s="186"/>
      <c r="AD135" s="186"/>
      <c r="AE135" s="186">
        <f t="shared" si="17"/>
        <v>7.6788229969465749E-3</v>
      </c>
    </row>
    <row r="136" spans="1:31">
      <c r="A136" s="31" t="s">
        <v>487</v>
      </c>
      <c r="B136" s="36">
        <f t="shared" si="9"/>
        <v>2371523</v>
      </c>
      <c r="C136" s="36">
        <v>1788437</v>
      </c>
      <c r="D136" s="36">
        <v>0</v>
      </c>
      <c r="E136" s="36">
        <v>210290</v>
      </c>
      <c r="F136" s="36">
        <v>348203</v>
      </c>
      <c r="G136" s="36">
        <v>24593</v>
      </c>
      <c r="H136" s="36"/>
      <c r="I136" s="36">
        <f t="shared" si="10"/>
        <v>2371108</v>
      </c>
      <c r="J136" s="36">
        <f t="shared" si="11"/>
        <v>1138916</v>
      </c>
      <c r="K136" s="36">
        <v>715287</v>
      </c>
      <c r="L136" s="36">
        <v>51248</v>
      </c>
      <c r="M136" s="36">
        <v>372381</v>
      </c>
      <c r="N136" s="36">
        <f t="shared" si="12"/>
        <v>194240</v>
      </c>
      <c r="O136" s="36">
        <v>81846</v>
      </c>
      <c r="P136" s="36">
        <v>112394</v>
      </c>
      <c r="Q136" s="36">
        <f t="shared" si="13"/>
        <v>1037952</v>
      </c>
      <c r="R136" s="36">
        <v>991304</v>
      </c>
      <c r="S136" s="36">
        <v>46648</v>
      </c>
      <c r="T136" s="36"/>
      <c r="U136" s="36">
        <f t="shared" si="14"/>
        <v>9913.0400000000009</v>
      </c>
      <c r="V136" s="36"/>
      <c r="W136" s="36"/>
      <c r="X136" s="36"/>
      <c r="Y136" s="36">
        <f t="shared" si="15"/>
        <v>46.648000000000003</v>
      </c>
      <c r="AA136" s="186">
        <f t="shared" si="16"/>
        <v>0.4180762748892079</v>
      </c>
      <c r="AB136" s="186"/>
      <c r="AC136" s="186"/>
      <c r="AD136" s="186"/>
      <c r="AE136" s="186">
        <f t="shared" si="17"/>
        <v>1.9673502851831295E-2</v>
      </c>
    </row>
    <row r="137" spans="1:31">
      <c r="A137" s="31" t="s">
        <v>488</v>
      </c>
      <c r="B137" s="36">
        <f t="shared" si="9"/>
        <v>2395775</v>
      </c>
      <c r="C137" s="36">
        <v>1801552</v>
      </c>
      <c r="D137" s="36">
        <v>0</v>
      </c>
      <c r="E137" s="36">
        <v>207610</v>
      </c>
      <c r="F137" s="36">
        <v>353632</v>
      </c>
      <c r="G137" s="36">
        <v>32981</v>
      </c>
      <c r="H137" s="36"/>
      <c r="I137" s="36">
        <f t="shared" si="10"/>
        <v>2395360</v>
      </c>
      <c r="J137" s="36">
        <f t="shared" si="11"/>
        <v>1162518</v>
      </c>
      <c r="K137" s="36">
        <v>717717</v>
      </c>
      <c r="L137" s="36">
        <v>58602</v>
      </c>
      <c r="M137" s="36">
        <v>386199</v>
      </c>
      <c r="N137" s="36">
        <f t="shared" si="12"/>
        <v>171281</v>
      </c>
      <c r="O137" s="36">
        <v>88927</v>
      </c>
      <c r="P137" s="36">
        <v>82354</v>
      </c>
      <c r="Q137" s="36">
        <f t="shared" si="13"/>
        <v>1061561</v>
      </c>
      <c r="R137" s="36">
        <v>994908</v>
      </c>
      <c r="S137" s="36">
        <v>66653</v>
      </c>
      <c r="T137" s="36"/>
      <c r="U137" s="36">
        <f t="shared" si="14"/>
        <v>9949.08</v>
      </c>
      <c r="V137" s="36"/>
      <c r="W137" s="36"/>
      <c r="X137" s="36"/>
      <c r="Y137" s="36">
        <f t="shared" si="15"/>
        <v>66.653000000000006</v>
      </c>
      <c r="AA137" s="186">
        <f t="shared" si="16"/>
        <v>0.41534800614521405</v>
      </c>
      <c r="AB137" s="186"/>
      <c r="AC137" s="186"/>
      <c r="AD137" s="186"/>
      <c r="AE137" s="186">
        <f t="shared" si="17"/>
        <v>2.7825880034733817E-2</v>
      </c>
    </row>
    <row r="138" spans="1:31">
      <c r="A138" s="31" t="s">
        <v>489</v>
      </c>
      <c r="B138" s="36">
        <f t="shared" si="9"/>
        <v>2410571</v>
      </c>
      <c r="C138" s="36">
        <v>1790127</v>
      </c>
      <c r="D138" s="36">
        <v>0</v>
      </c>
      <c r="E138" s="36">
        <v>224080</v>
      </c>
      <c r="F138" s="36">
        <v>371388</v>
      </c>
      <c r="G138" s="36">
        <v>24976</v>
      </c>
      <c r="H138" s="36"/>
      <c r="I138" s="36">
        <f t="shared" si="10"/>
        <v>2410157</v>
      </c>
      <c r="J138" s="36">
        <f t="shared" si="11"/>
        <v>1166183</v>
      </c>
      <c r="K138" s="36">
        <v>716946</v>
      </c>
      <c r="L138" s="36">
        <v>53287</v>
      </c>
      <c r="M138" s="36">
        <v>395950</v>
      </c>
      <c r="N138" s="36">
        <f t="shared" si="12"/>
        <v>235161</v>
      </c>
      <c r="O138" s="36">
        <v>84253</v>
      </c>
      <c r="P138" s="36">
        <v>150908</v>
      </c>
      <c r="Q138" s="36">
        <f t="shared" si="13"/>
        <v>1008813</v>
      </c>
      <c r="R138" s="36">
        <v>988928</v>
      </c>
      <c r="S138" s="36">
        <v>19885</v>
      </c>
      <c r="T138" s="36"/>
      <c r="U138" s="36">
        <f t="shared" si="14"/>
        <v>9889.2800000000007</v>
      </c>
      <c r="V138" s="36"/>
      <c r="W138" s="36"/>
      <c r="X138" s="36"/>
      <c r="Y138" s="36">
        <f t="shared" si="15"/>
        <v>19.885000000000002</v>
      </c>
      <c r="AA138" s="186">
        <f t="shared" si="16"/>
        <v>0.41031683828065973</v>
      </c>
      <c r="AB138" s="186"/>
      <c r="AC138" s="186"/>
      <c r="AD138" s="186"/>
      <c r="AE138" s="186">
        <f t="shared" si="17"/>
        <v>8.250499863701825E-3</v>
      </c>
    </row>
    <row r="139" spans="1:31">
      <c r="A139" s="31" t="s">
        <v>490</v>
      </c>
      <c r="B139" s="36">
        <f t="shared" ref="B139:B202" si="18">SUM(C139:G139)</f>
        <v>2373053</v>
      </c>
      <c r="C139" s="36">
        <v>1778932</v>
      </c>
      <c r="D139" s="36">
        <v>0</v>
      </c>
      <c r="E139" s="36">
        <v>189560</v>
      </c>
      <c r="F139" s="36">
        <v>378598</v>
      </c>
      <c r="G139" s="36">
        <v>25963</v>
      </c>
      <c r="H139" s="36"/>
      <c r="I139" s="36">
        <f t="shared" ref="I139:I202" si="19">SUM(J139,N139,Q139)</f>
        <v>2372638</v>
      </c>
      <c r="J139" s="36">
        <f t="shared" ref="J139:J202" si="20">SUM(K139:M139)</f>
        <v>1168692</v>
      </c>
      <c r="K139" s="36">
        <v>709270</v>
      </c>
      <c r="L139" s="36">
        <v>55276</v>
      </c>
      <c r="M139" s="36">
        <v>404146</v>
      </c>
      <c r="N139" s="36">
        <f t="shared" ref="N139:N202" si="21">SUM(O139:P139)</f>
        <v>178878</v>
      </c>
      <c r="O139" s="36">
        <v>76928</v>
      </c>
      <c r="P139" s="36">
        <v>101950</v>
      </c>
      <c r="Q139" s="36">
        <f t="shared" ref="Q139:Q202" si="22">SUM(R139:S139)</f>
        <v>1025068</v>
      </c>
      <c r="R139" s="36">
        <v>992734</v>
      </c>
      <c r="S139" s="36">
        <v>32334</v>
      </c>
      <c r="T139" s="36"/>
      <c r="U139" s="36">
        <f t="shared" ref="U139:U202" si="23">R139/100</f>
        <v>9927.34</v>
      </c>
      <c r="V139" s="36"/>
      <c r="W139" s="36"/>
      <c r="X139" s="36"/>
      <c r="Y139" s="36">
        <f t="shared" ref="Y139:Y202" si="24">S139/1000</f>
        <v>32.334000000000003</v>
      </c>
      <c r="AA139" s="186">
        <f t="shared" ref="AA139:AA202" si="25">R139/I139</f>
        <v>0.4184093822993647</v>
      </c>
      <c r="AB139" s="186"/>
      <c r="AC139" s="186"/>
      <c r="AD139" s="186"/>
      <c r="AE139" s="186">
        <f t="shared" ref="AE139:AE202" si="26">S139/I139</f>
        <v>1.3627869063885852E-2</v>
      </c>
    </row>
    <row r="140" spans="1:31">
      <c r="A140" s="31" t="s">
        <v>491</v>
      </c>
      <c r="B140" s="36">
        <f t="shared" si="18"/>
        <v>2398019</v>
      </c>
      <c r="C140" s="36">
        <v>1793132</v>
      </c>
      <c r="D140" s="36">
        <v>0</v>
      </c>
      <c r="E140" s="36">
        <v>198110</v>
      </c>
      <c r="F140" s="36">
        <v>381583</v>
      </c>
      <c r="G140" s="36">
        <v>25194</v>
      </c>
      <c r="H140" s="36"/>
      <c r="I140" s="36">
        <f t="shared" si="19"/>
        <v>2397605</v>
      </c>
      <c r="J140" s="36">
        <f t="shared" si="20"/>
        <v>1192344</v>
      </c>
      <c r="K140" s="36">
        <v>709539</v>
      </c>
      <c r="L140" s="36">
        <v>76442</v>
      </c>
      <c r="M140" s="36">
        <v>406363</v>
      </c>
      <c r="N140" s="36">
        <f t="shared" si="21"/>
        <v>175530</v>
      </c>
      <c r="O140" s="36">
        <v>83034</v>
      </c>
      <c r="P140" s="36">
        <v>92496</v>
      </c>
      <c r="Q140" s="36">
        <f t="shared" si="22"/>
        <v>1029731</v>
      </c>
      <c r="R140" s="36">
        <v>1000559</v>
      </c>
      <c r="S140" s="36">
        <v>29172</v>
      </c>
      <c r="T140" s="36"/>
      <c r="U140" s="36">
        <f t="shared" si="23"/>
        <v>10005.59</v>
      </c>
      <c r="V140" s="36"/>
      <c r="W140" s="36"/>
      <c r="X140" s="36"/>
      <c r="Y140" s="36">
        <f t="shared" si="24"/>
        <v>29.172000000000001</v>
      </c>
      <c r="AA140" s="186">
        <f t="shared" si="25"/>
        <v>0.41731602995489248</v>
      </c>
      <c r="AB140" s="186"/>
      <c r="AC140" s="186"/>
      <c r="AD140" s="186"/>
      <c r="AE140" s="186">
        <f t="shared" si="26"/>
        <v>1.2167141793581512E-2</v>
      </c>
    </row>
    <row r="141" spans="1:31">
      <c r="A141" s="31" t="s">
        <v>492</v>
      </c>
      <c r="B141" s="36">
        <f t="shared" si="18"/>
        <v>2467239</v>
      </c>
      <c r="C141" s="36">
        <v>1809050</v>
      </c>
      <c r="D141" s="36">
        <v>0</v>
      </c>
      <c r="E141" s="36">
        <v>227700</v>
      </c>
      <c r="F141" s="36">
        <v>428528</v>
      </c>
      <c r="G141" s="36">
        <v>1961</v>
      </c>
      <c r="H141" s="36"/>
      <c r="I141" s="36">
        <f t="shared" si="19"/>
        <v>2466825</v>
      </c>
      <c r="J141" s="36">
        <f t="shared" si="20"/>
        <v>1210041</v>
      </c>
      <c r="K141" s="36">
        <v>705045</v>
      </c>
      <c r="L141" s="36">
        <v>74921</v>
      </c>
      <c r="M141" s="36">
        <v>430075</v>
      </c>
      <c r="N141" s="36">
        <f t="shared" si="21"/>
        <v>215813</v>
      </c>
      <c r="O141" s="36">
        <v>95081</v>
      </c>
      <c r="P141" s="36">
        <v>120732</v>
      </c>
      <c r="Q141" s="36">
        <f t="shared" si="22"/>
        <v>1040971</v>
      </c>
      <c r="R141" s="36">
        <v>1008924</v>
      </c>
      <c r="S141" s="36">
        <v>32047</v>
      </c>
      <c r="T141" s="36"/>
      <c r="U141" s="36">
        <f t="shared" si="23"/>
        <v>10089.24</v>
      </c>
      <c r="V141" s="36"/>
      <c r="W141" s="36"/>
      <c r="X141" s="36"/>
      <c r="Y141" s="36">
        <f t="shared" si="24"/>
        <v>32.046999999999997</v>
      </c>
      <c r="AA141" s="186">
        <f t="shared" si="25"/>
        <v>0.40899699005807061</v>
      </c>
      <c r="AB141" s="186"/>
      <c r="AC141" s="186"/>
      <c r="AD141" s="186"/>
      <c r="AE141" s="186">
        <f t="shared" si="26"/>
        <v>1.2991193132873228E-2</v>
      </c>
    </row>
    <row r="142" spans="1:31">
      <c r="A142" s="31" t="s">
        <v>493</v>
      </c>
      <c r="B142" s="36">
        <f t="shared" si="18"/>
        <v>2550161</v>
      </c>
      <c r="C142" s="36">
        <v>1828446</v>
      </c>
      <c r="D142" s="36">
        <v>0</v>
      </c>
      <c r="E142" s="36">
        <v>288750</v>
      </c>
      <c r="F142" s="36">
        <v>388178</v>
      </c>
      <c r="G142" s="36">
        <v>44787</v>
      </c>
      <c r="H142" s="36"/>
      <c r="I142" s="36">
        <f t="shared" si="19"/>
        <v>2549748</v>
      </c>
      <c r="J142" s="36">
        <f t="shared" si="20"/>
        <v>1227332</v>
      </c>
      <c r="K142" s="36">
        <v>719156</v>
      </c>
      <c r="L142" s="36">
        <v>75625</v>
      </c>
      <c r="M142" s="36">
        <v>432551</v>
      </c>
      <c r="N142" s="36">
        <f t="shared" si="21"/>
        <v>268953</v>
      </c>
      <c r="O142" s="36">
        <v>96222</v>
      </c>
      <c r="P142" s="36">
        <v>172731</v>
      </c>
      <c r="Q142" s="36">
        <f t="shared" si="22"/>
        <v>1053463</v>
      </c>
      <c r="R142" s="36">
        <v>1013068</v>
      </c>
      <c r="S142" s="36">
        <v>40395</v>
      </c>
      <c r="T142" s="36"/>
      <c r="U142" s="36">
        <f t="shared" si="23"/>
        <v>10130.68</v>
      </c>
      <c r="V142" s="36"/>
      <c r="W142" s="36"/>
      <c r="X142" s="36"/>
      <c r="Y142" s="36">
        <f t="shared" si="24"/>
        <v>40.395000000000003</v>
      </c>
      <c r="AA142" s="186">
        <f t="shared" si="25"/>
        <v>0.39732083327450401</v>
      </c>
      <c r="AB142" s="186"/>
      <c r="AC142" s="186"/>
      <c r="AD142" s="186"/>
      <c r="AE142" s="186">
        <f t="shared" si="26"/>
        <v>1.5842742106278739E-2</v>
      </c>
    </row>
    <row r="143" spans="1:31">
      <c r="A143" s="31" t="s">
        <v>494</v>
      </c>
      <c r="B143" s="36">
        <f t="shared" si="18"/>
        <v>2540303</v>
      </c>
      <c r="C143" s="36">
        <v>1844645</v>
      </c>
      <c r="D143" s="36">
        <v>0</v>
      </c>
      <c r="E143" s="36">
        <v>262360</v>
      </c>
      <c r="F143" s="36">
        <v>390152</v>
      </c>
      <c r="G143" s="36">
        <v>43146</v>
      </c>
      <c r="H143" s="36"/>
      <c r="I143" s="36">
        <f t="shared" si="19"/>
        <v>2539890</v>
      </c>
      <c r="J143" s="36">
        <f t="shared" si="20"/>
        <v>1221448</v>
      </c>
      <c r="K143" s="36">
        <v>699859</v>
      </c>
      <c r="L143" s="36">
        <v>88705</v>
      </c>
      <c r="M143" s="36">
        <v>432884</v>
      </c>
      <c r="N143" s="36">
        <f t="shared" si="21"/>
        <v>229387</v>
      </c>
      <c r="O143" s="36">
        <v>123306</v>
      </c>
      <c r="P143" s="36">
        <v>106081</v>
      </c>
      <c r="Q143" s="36">
        <f t="shared" si="22"/>
        <v>1089055</v>
      </c>
      <c r="R143" s="36">
        <v>1021480</v>
      </c>
      <c r="S143" s="36">
        <v>67575</v>
      </c>
      <c r="T143" s="36"/>
      <c r="U143" s="36">
        <f t="shared" si="23"/>
        <v>10214.799999999999</v>
      </c>
      <c r="V143" s="36"/>
      <c r="W143" s="36"/>
      <c r="X143" s="36"/>
      <c r="Y143" s="36">
        <f t="shared" si="24"/>
        <v>67.575000000000003</v>
      </c>
      <c r="AA143" s="186">
        <f t="shared" si="25"/>
        <v>0.40217489733807371</v>
      </c>
      <c r="AB143" s="186"/>
      <c r="AC143" s="186"/>
      <c r="AD143" s="186"/>
      <c r="AE143" s="186">
        <f t="shared" si="26"/>
        <v>2.6605482914614412E-2</v>
      </c>
    </row>
    <row r="144" spans="1:31">
      <c r="A144" s="31" t="s">
        <v>495</v>
      </c>
      <c r="B144" s="36">
        <f t="shared" si="18"/>
        <v>2552853</v>
      </c>
      <c r="C144" s="36">
        <v>1830895</v>
      </c>
      <c r="D144" s="36">
        <v>0</v>
      </c>
      <c r="E144" s="36">
        <v>287580</v>
      </c>
      <c r="F144" s="36">
        <v>394914</v>
      </c>
      <c r="G144" s="36">
        <v>39464</v>
      </c>
      <c r="H144" s="36"/>
      <c r="I144" s="36">
        <f t="shared" si="19"/>
        <v>2552438</v>
      </c>
      <c r="J144" s="36">
        <f t="shared" si="20"/>
        <v>1189892</v>
      </c>
      <c r="K144" s="36">
        <v>698101</v>
      </c>
      <c r="L144" s="36">
        <v>57828</v>
      </c>
      <c r="M144" s="36">
        <v>433963</v>
      </c>
      <c r="N144" s="36">
        <f t="shared" si="21"/>
        <v>290141</v>
      </c>
      <c r="O144" s="36">
        <v>106991</v>
      </c>
      <c r="P144" s="36">
        <v>183150</v>
      </c>
      <c r="Q144" s="36">
        <f t="shared" si="22"/>
        <v>1072405</v>
      </c>
      <c r="R144" s="36">
        <v>1025803</v>
      </c>
      <c r="S144" s="36">
        <v>46602</v>
      </c>
      <c r="T144" s="36"/>
      <c r="U144" s="36">
        <f t="shared" si="23"/>
        <v>10258.030000000001</v>
      </c>
      <c r="V144" s="36"/>
      <c r="W144" s="36"/>
      <c r="X144" s="36"/>
      <c r="Y144" s="36">
        <f t="shared" si="24"/>
        <v>46.601999999999997</v>
      </c>
      <c r="AA144" s="186">
        <f t="shared" si="25"/>
        <v>0.40189144653072867</v>
      </c>
      <c r="AB144" s="186"/>
      <c r="AC144" s="186"/>
      <c r="AD144" s="186"/>
      <c r="AE144" s="186">
        <f t="shared" si="26"/>
        <v>1.8257838192347865E-2</v>
      </c>
    </row>
    <row r="145" spans="1:31">
      <c r="A145" s="31" t="s">
        <v>496</v>
      </c>
      <c r="B145" s="36">
        <f t="shared" si="18"/>
        <v>2503936</v>
      </c>
      <c r="C145" s="36">
        <v>1813961</v>
      </c>
      <c r="D145" s="36">
        <v>0</v>
      </c>
      <c r="E145" s="36">
        <v>250900</v>
      </c>
      <c r="F145" s="36">
        <v>399163</v>
      </c>
      <c r="G145" s="36">
        <v>39912</v>
      </c>
      <c r="H145" s="36"/>
      <c r="I145" s="36">
        <f t="shared" si="19"/>
        <v>2503522</v>
      </c>
      <c r="J145" s="36">
        <f t="shared" si="20"/>
        <v>1157896</v>
      </c>
      <c r="K145" s="36">
        <v>704544</v>
      </c>
      <c r="L145" s="36">
        <v>14691</v>
      </c>
      <c r="M145" s="36">
        <v>438661</v>
      </c>
      <c r="N145" s="36">
        <f t="shared" si="21"/>
        <v>285295</v>
      </c>
      <c r="O145" s="36">
        <v>91035</v>
      </c>
      <c r="P145" s="36">
        <v>194260</v>
      </c>
      <c r="Q145" s="36">
        <f t="shared" si="22"/>
        <v>1060331</v>
      </c>
      <c r="R145" s="36">
        <v>1018382</v>
      </c>
      <c r="S145" s="36">
        <v>41949</v>
      </c>
      <c r="T145" s="36"/>
      <c r="U145" s="36">
        <f t="shared" si="23"/>
        <v>10183.82</v>
      </c>
      <c r="V145" s="36"/>
      <c r="W145" s="36"/>
      <c r="X145" s="36"/>
      <c r="Y145" s="36">
        <f t="shared" si="24"/>
        <v>41.948999999999998</v>
      </c>
      <c r="AA145" s="186">
        <f t="shared" si="25"/>
        <v>0.4067797287181818</v>
      </c>
      <c r="AB145" s="186"/>
      <c r="AC145" s="186"/>
      <c r="AD145" s="186"/>
      <c r="AE145" s="186">
        <f t="shared" si="26"/>
        <v>1.6755994155433825E-2</v>
      </c>
    </row>
    <row r="146" spans="1:31">
      <c r="A146" s="31" t="s">
        <v>497</v>
      </c>
      <c r="B146" s="36">
        <f t="shared" si="18"/>
        <v>2505220</v>
      </c>
      <c r="C146" s="36">
        <v>1823511</v>
      </c>
      <c r="D146" s="36">
        <v>0</v>
      </c>
      <c r="E146" s="36">
        <v>238870</v>
      </c>
      <c r="F146" s="36">
        <v>402692</v>
      </c>
      <c r="G146" s="36">
        <v>40147</v>
      </c>
      <c r="H146" s="36"/>
      <c r="I146" s="36">
        <f t="shared" si="19"/>
        <v>2504806</v>
      </c>
      <c r="J146" s="36">
        <f t="shared" si="20"/>
        <v>1151249</v>
      </c>
      <c r="K146" s="36">
        <v>693046</v>
      </c>
      <c r="L146" s="36">
        <v>15778</v>
      </c>
      <c r="M146" s="36">
        <v>442425</v>
      </c>
      <c r="N146" s="36">
        <f t="shared" si="21"/>
        <v>269989</v>
      </c>
      <c r="O146" s="36">
        <v>103963</v>
      </c>
      <c r="P146" s="36">
        <v>166026</v>
      </c>
      <c r="Q146" s="36">
        <f t="shared" si="22"/>
        <v>1083568</v>
      </c>
      <c r="R146" s="36">
        <v>1026502</v>
      </c>
      <c r="S146" s="36">
        <v>57066</v>
      </c>
      <c r="T146" s="36"/>
      <c r="U146" s="36">
        <f t="shared" si="23"/>
        <v>10265.02</v>
      </c>
      <c r="V146" s="36"/>
      <c r="W146" s="36"/>
      <c r="X146" s="36"/>
      <c r="Y146" s="36">
        <f t="shared" si="24"/>
        <v>57.066000000000003</v>
      </c>
      <c r="AA146" s="186">
        <f t="shared" si="25"/>
        <v>0.4098129755358299</v>
      </c>
      <c r="AB146" s="186"/>
      <c r="AC146" s="186"/>
      <c r="AD146" s="186"/>
      <c r="AE146" s="186">
        <f t="shared" si="26"/>
        <v>2.2782602724522379E-2</v>
      </c>
    </row>
    <row r="147" spans="1:31">
      <c r="A147" s="31" t="s">
        <v>498</v>
      </c>
      <c r="B147" s="36">
        <f t="shared" si="18"/>
        <v>2520739</v>
      </c>
      <c r="C147" s="36">
        <v>1833317</v>
      </c>
      <c r="D147" s="36">
        <v>0</v>
      </c>
      <c r="E147" s="36">
        <v>244000</v>
      </c>
      <c r="F147" s="36">
        <v>403792</v>
      </c>
      <c r="G147" s="36">
        <v>39630</v>
      </c>
      <c r="H147" s="36"/>
      <c r="I147" s="36">
        <f t="shared" si="19"/>
        <v>2520324</v>
      </c>
      <c r="J147" s="36">
        <f t="shared" si="20"/>
        <v>1166884</v>
      </c>
      <c r="K147" s="36">
        <v>704058</v>
      </c>
      <c r="L147" s="36">
        <v>19818</v>
      </c>
      <c r="M147" s="36">
        <v>443008</v>
      </c>
      <c r="N147" s="36">
        <f t="shared" si="21"/>
        <v>271344</v>
      </c>
      <c r="O147" s="36">
        <v>84065</v>
      </c>
      <c r="P147" s="36">
        <v>187279</v>
      </c>
      <c r="Q147" s="36">
        <f t="shared" si="22"/>
        <v>1082096</v>
      </c>
      <c r="R147" s="36">
        <v>1045193</v>
      </c>
      <c r="S147" s="36">
        <v>36903</v>
      </c>
      <c r="T147" s="36"/>
      <c r="U147" s="36">
        <f t="shared" si="23"/>
        <v>10451.93</v>
      </c>
      <c r="V147" s="36"/>
      <c r="W147" s="36"/>
      <c r="X147" s="36"/>
      <c r="Y147" s="36">
        <f t="shared" si="24"/>
        <v>36.902999999999999</v>
      </c>
      <c r="AA147" s="186">
        <f t="shared" si="25"/>
        <v>0.41470580766599852</v>
      </c>
      <c r="AB147" s="186"/>
      <c r="AC147" s="186"/>
      <c r="AD147" s="186"/>
      <c r="AE147" s="186">
        <f t="shared" si="26"/>
        <v>1.4642165054969123E-2</v>
      </c>
    </row>
    <row r="148" spans="1:31">
      <c r="A148" s="31" t="s">
        <v>499</v>
      </c>
      <c r="B148" s="36">
        <f t="shared" si="18"/>
        <v>2541097</v>
      </c>
      <c r="C148" s="36">
        <v>1855424</v>
      </c>
      <c r="D148" s="36">
        <v>0</v>
      </c>
      <c r="E148" s="36">
        <v>237750</v>
      </c>
      <c r="F148" s="36">
        <v>409112</v>
      </c>
      <c r="G148" s="36">
        <v>38811</v>
      </c>
      <c r="H148" s="36"/>
      <c r="I148" s="36">
        <f t="shared" si="19"/>
        <v>2540684</v>
      </c>
      <c r="J148" s="36">
        <f t="shared" si="20"/>
        <v>1181024</v>
      </c>
      <c r="K148" s="36">
        <v>717118</v>
      </c>
      <c r="L148" s="36">
        <v>16397</v>
      </c>
      <c r="M148" s="36">
        <v>447509</v>
      </c>
      <c r="N148" s="36">
        <f t="shared" si="21"/>
        <v>260808</v>
      </c>
      <c r="O148" s="36">
        <v>99896</v>
      </c>
      <c r="P148" s="36">
        <v>160912</v>
      </c>
      <c r="Q148" s="36">
        <f t="shared" si="22"/>
        <v>1098852</v>
      </c>
      <c r="R148" s="36">
        <v>1038410</v>
      </c>
      <c r="S148" s="36">
        <v>60442</v>
      </c>
      <c r="T148" s="36"/>
      <c r="U148" s="36">
        <f t="shared" si="23"/>
        <v>10384.1</v>
      </c>
      <c r="V148" s="36"/>
      <c r="W148" s="36"/>
      <c r="X148" s="36"/>
      <c r="Y148" s="36">
        <f t="shared" si="24"/>
        <v>60.442</v>
      </c>
      <c r="AA148" s="186">
        <f t="shared" si="25"/>
        <v>0.40871277183624566</v>
      </c>
      <c r="AB148" s="186"/>
      <c r="AC148" s="186"/>
      <c r="AD148" s="186"/>
      <c r="AE148" s="186">
        <f t="shared" si="26"/>
        <v>2.3789656643643995E-2</v>
      </c>
    </row>
    <row r="149" spans="1:31">
      <c r="A149" s="31" t="s">
        <v>500</v>
      </c>
      <c r="B149" s="36">
        <f t="shared" si="18"/>
        <v>2557927</v>
      </c>
      <c r="C149" s="36">
        <v>1882245</v>
      </c>
      <c r="D149" s="36">
        <v>0</v>
      </c>
      <c r="E149" s="36">
        <v>215780</v>
      </c>
      <c r="F149" s="36">
        <v>418980</v>
      </c>
      <c r="G149" s="36">
        <v>40922</v>
      </c>
      <c r="H149" s="36"/>
      <c r="I149" s="36">
        <f t="shared" si="19"/>
        <v>2557512</v>
      </c>
      <c r="J149" s="36">
        <f t="shared" si="20"/>
        <v>1192390</v>
      </c>
      <c r="K149" s="36">
        <v>713253</v>
      </c>
      <c r="L149" s="36">
        <v>19650</v>
      </c>
      <c r="M149" s="36">
        <v>459487</v>
      </c>
      <c r="N149" s="36">
        <f t="shared" si="21"/>
        <v>254451</v>
      </c>
      <c r="O149" s="36">
        <v>113148</v>
      </c>
      <c r="P149" s="36">
        <v>141303</v>
      </c>
      <c r="Q149" s="36">
        <f t="shared" si="22"/>
        <v>1110671</v>
      </c>
      <c r="R149" s="36">
        <v>1055844</v>
      </c>
      <c r="S149" s="36">
        <v>54827</v>
      </c>
      <c r="T149" s="36"/>
      <c r="U149" s="36">
        <f t="shared" si="23"/>
        <v>10558.44</v>
      </c>
      <c r="V149" s="36"/>
      <c r="W149" s="36"/>
      <c r="X149" s="36"/>
      <c r="Y149" s="36">
        <f t="shared" si="24"/>
        <v>54.826999999999998</v>
      </c>
      <c r="AA149" s="186">
        <f t="shared" si="25"/>
        <v>0.41284029165845554</v>
      </c>
      <c r="AB149" s="186"/>
      <c r="AC149" s="186"/>
      <c r="AD149" s="186"/>
      <c r="AE149" s="186">
        <f t="shared" si="26"/>
        <v>2.1437631573185189E-2</v>
      </c>
    </row>
    <row r="150" spans="1:31">
      <c r="A150" s="31" t="s">
        <v>501</v>
      </c>
      <c r="B150" s="36">
        <f t="shared" si="18"/>
        <v>2583834</v>
      </c>
      <c r="C150" s="36">
        <v>1873202</v>
      </c>
      <c r="D150" s="36">
        <v>0</v>
      </c>
      <c r="E150" s="36">
        <v>237720</v>
      </c>
      <c r="F150" s="36">
        <v>430112</v>
      </c>
      <c r="G150" s="36">
        <v>42800</v>
      </c>
      <c r="H150" s="36"/>
      <c r="I150" s="36">
        <f t="shared" si="19"/>
        <v>2583420</v>
      </c>
      <c r="J150" s="36">
        <f t="shared" si="20"/>
        <v>1190910</v>
      </c>
      <c r="K150" s="36">
        <v>704301</v>
      </c>
      <c r="L150" s="36">
        <v>14111</v>
      </c>
      <c r="M150" s="36">
        <v>472498</v>
      </c>
      <c r="N150" s="36">
        <f t="shared" si="21"/>
        <v>311487</v>
      </c>
      <c r="O150" s="36">
        <v>117947</v>
      </c>
      <c r="P150" s="36">
        <v>193540</v>
      </c>
      <c r="Q150" s="36">
        <f t="shared" si="22"/>
        <v>1081023</v>
      </c>
      <c r="R150" s="36">
        <v>1050954</v>
      </c>
      <c r="S150" s="36">
        <v>30069</v>
      </c>
      <c r="T150" s="36"/>
      <c r="U150" s="36">
        <f t="shared" si="23"/>
        <v>10509.54</v>
      </c>
      <c r="V150" s="36"/>
      <c r="W150" s="36"/>
      <c r="X150" s="36"/>
      <c r="Y150" s="36">
        <f t="shared" si="24"/>
        <v>30.068999999999999</v>
      </c>
      <c r="AA150" s="186">
        <f t="shared" si="25"/>
        <v>0.4068072554985252</v>
      </c>
      <c r="AB150" s="186"/>
      <c r="AC150" s="186"/>
      <c r="AD150" s="186"/>
      <c r="AE150" s="186">
        <f t="shared" si="26"/>
        <v>1.1639222426086351E-2</v>
      </c>
    </row>
    <row r="151" spans="1:31">
      <c r="A151" s="31" t="s">
        <v>502</v>
      </c>
      <c r="B151" s="36">
        <f t="shared" si="18"/>
        <v>2555414</v>
      </c>
      <c r="C151" s="36">
        <v>1893893</v>
      </c>
      <c r="D151" s="36">
        <v>0</v>
      </c>
      <c r="E151" s="36">
        <v>184110</v>
      </c>
      <c r="F151" s="36">
        <v>433096</v>
      </c>
      <c r="G151" s="36">
        <v>44315</v>
      </c>
      <c r="H151" s="36"/>
      <c r="I151" s="36">
        <f t="shared" si="19"/>
        <v>2555000</v>
      </c>
      <c r="J151" s="36">
        <f t="shared" si="20"/>
        <v>1210731</v>
      </c>
      <c r="K151" s="36">
        <v>721496</v>
      </c>
      <c r="L151" s="36">
        <v>12238</v>
      </c>
      <c r="M151" s="36">
        <v>476997</v>
      </c>
      <c r="N151" s="36">
        <f t="shared" si="21"/>
        <v>259224</v>
      </c>
      <c r="O151" s="36">
        <v>114731</v>
      </c>
      <c r="P151" s="36">
        <v>144493</v>
      </c>
      <c r="Q151" s="36">
        <f t="shared" si="22"/>
        <v>1085045</v>
      </c>
      <c r="R151" s="36">
        <v>1057666</v>
      </c>
      <c r="S151" s="36">
        <v>27379</v>
      </c>
      <c r="T151" s="36"/>
      <c r="U151" s="36">
        <f t="shared" si="23"/>
        <v>10576.66</v>
      </c>
      <c r="V151" s="36"/>
      <c r="W151" s="36"/>
      <c r="X151" s="36"/>
      <c r="Y151" s="36">
        <f t="shared" si="24"/>
        <v>27.379000000000001</v>
      </c>
      <c r="AA151" s="186">
        <f t="shared" si="25"/>
        <v>0.41395929549902155</v>
      </c>
      <c r="AB151" s="186"/>
      <c r="AC151" s="186"/>
      <c r="AD151" s="186"/>
      <c r="AE151" s="186">
        <f t="shared" si="26"/>
        <v>1.0715851272015655E-2</v>
      </c>
    </row>
    <row r="152" spans="1:31">
      <c r="A152" s="31" t="s">
        <v>503</v>
      </c>
      <c r="B152" s="36">
        <f t="shared" si="18"/>
        <v>2574647</v>
      </c>
      <c r="C152" s="36">
        <v>1919662</v>
      </c>
      <c r="D152" s="36">
        <v>0</v>
      </c>
      <c r="E152" s="36">
        <v>178680</v>
      </c>
      <c r="F152" s="36">
        <v>440212</v>
      </c>
      <c r="G152" s="36">
        <v>36093</v>
      </c>
      <c r="H152" s="36"/>
      <c r="I152" s="36">
        <f t="shared" si="19"/>
        <v>2574233</v>
      </c>
      <c r="J152" s="36">
        <f t="shared" si="20"/>
        <v>1226914</v>
      </c>
      <c r="K152" s="36">
        <v>734695</v>
      </c>
      <c r="L152" s="36">
        <v>16328</v>
      </c>
      <c r="M152" s="36">
        <v>475891</v>
      </c>
      <c r="N152" s="36">
        <f t="shared" si="21"/>
        <v>253028</v>
      </c>
      <c r="O152" s="36">
        <v>116409</v>
      </c>
      <c r="P152" s="36">
        <v>136619</v>
      </c>
      <c r="Q152" s="36">
        <f t="shared" si="22"/>
        <v>1094291</v>
      </c>
      <c r="R152" s="36">
        <v>1068558</v>
      </c>
      <c r="S152" s="36">
        <v>25733</v>
      </c>
      <c r="T152" s="36"/>
      <c r="U152" s="36">
        <f t="shared" si="23"/>
        <v>10685.58</v>
      </c>
      <c r="V152" s="36"/>
      <c r="W152" s="36"/>
      <c r="X152" s="36"/>
      <c r="Y152" s="36">
        <f t="shared" si="24"/>
        <v>25.733000000000001</v>
      </c>
      <c r="AA152" s="186">
        <f t="shared" si="25"/>
        <v>0.41509762325321758</v>
      </c>
      <c r="AB152" s="186"/>
      <c r="AC152" s="186"/>
      <c r="AD152" s="186"/>
      <c r="AE152" s="186">
        <f t="shared" si="26"/>
        <v>9.9963756194563578E-3</v>
      </c>
    </row>
    <row r="153" spans="1:31">
      <c r="A153" s="31" t="s">
        <v>504</v>
      </c>
      <c r="B153" s="36">
        <f t="shared" si="18"/>
        <v>2679931</v>
      </c>
      <c r="C153" s="36">
        <v>1951354</v>
      </c>
      <c r="D153" s="36">
        <v>0</v>
      </c>
      <c r="E153" s="36">
        <v>222210</v>
      </c>
      <c r="F153" s="36">
        <v>505223</v>
      </c>
      <c r="G153" s="36">
        <v>1144</v>
      </c>
      <c r="H153" s="36"/>
      <c r="I153" s="36">
        <f t="shared" si="19"/>
        <v>2679518</v>
      </c>
      <c r="J153" s="36">
        <f t="shared" si="20"/>
        <v>1239649</v>
      </c>
      <c r="K153" s="36">
        <v>718656</v>
      </c>
      <c r="L153" s="36">
        <v>15040</v>
      </c>
      <c r="M153" s="36">
        <v>505953</v>
      </c>
      <c r="N153" s="36">
        <f t="shared" si="21"/>
        <v>304512</v>
      </c>
      <c r="O153" s="36">
        <v>133268</v>
      </c>
      <c r="P153" s="36">
        <v>171244</v>
      </c>
      <c r="Q153" s="36">
        <f t="shared" si="22"/>
        <v>1135357</v>
      </c>
      <c r="R153" s="36">
        <v>1099430</v>
      </c>
      <c r="S153" s="36">
        <v>35927</v>
      </c>
      <c r="T153" s="36"/>
      <c r="U153" s="36">
        <f t="shared" si="23"/>
        <v>10994.3</v>
      </c>
      <c r="V153" s="36"/>
      <c r="W153" s="36"/>
      <c r="X153" s="36"/>
      <c r="Y153" s="36">
        <f t="shared" si="24"/>
        <v>35.927</v>
      </c>
      <c r="AA153" s="186">
        <f t="shared" si="25"/>
        <v>0.41030886898315294</v>
      </c>
      <c r="AB153" s="186"/>
      <c r="AC153" s="186"/>
      <c r="AD153" s="186"/>
      <c r="AE153" s="186">
        <f t="shared" si="26"/>
        <v>1.3408008455252026E-2</v>
      </c>
    </row>
    <row r="154" spans="1:31">
      <c r="A154" s="31" t="s">
        <v>505</v>
      </c>
      <c r="B154" s="36">
        <f t="shared" si="18"/>
        <v>2733124</v>
      </c>
      <c r="C154" s="36">
        <v>1968240</v>
      </c>
      <c r="D154" s="36">
        <v>0</v>
      </c>
      <c r="E154" s="36">
        <v>262150</v>
      </c>
      <c r="F154" s="36">
        <v>439678</v>
      </c>
      <c r="G154" s="36">
        <v>63056</v>
      </c>
      <c r="H154" s="36"/>
      <c r="I154" s="36">
        <f t="shared" si="19"/>
        <v>2732710</v>
      </c>
      <c r="J154" s="36">
        <f t="shared" si="20"/>
        <v>1282944</v>
      </c>
      <c r="K154" s="36">
        <v>744726</v>
      </c>
      <c r="L154" s="36">
        <v>35898</v>
      </c>
      <c r="M154" s="36">
        <v>502320</v>
      </c>
      <c r="N154" s="36">
        <f t="shared" si="21"/>
        <v>300645</v>
      </c>
      <c r="O154" s="36">
        <v>121711</v>
      </c>
      <c r="P154" s="36">
        <v>178934</v>
      </c>
      <c r="Q154" s="36">
        <f t="shared" si="22"/>
        <v>1149121</v>
      </c>
      <c r="R154" s="36">
        <v>1101803</v>
      </c>
      <c r="S154" s="36">
        <v>47318</v>
      </c>
      <c r="T154" s="36"/>
      <c r="U154" s="36">
        <f t="shared" si="23"/>
        <v>11018.03</v>
      </c>
      <c r="V154" s="36"/>
      <c r="W154" s="36"/>
      <c r="X154" s="36"/>
      <c r="Y154" s="36">
        <f t="shared" si="24"/>
        <v>47.317999999999998</v>
      </c>
      <c r="AA154" s="186">
        <f t="shared" si="25"/>
        <v>0.40319060566251086</v>
      </c>
      <c r="AB154" s="186"/>
      <c r="AC154" s="186"/>
      <c r="AD154" s="186"/>
      <c r="AE154" s="186">
        <f t="shared" si="26"/>
        <v>1.7315412173263902E-2</v>
      </c>
    </row>
    <row r="155" spans="1:31">
      <c r="A155" s="31" t="s">
        <v>506</v>
      </c>
      <c r="B155" s="36">
        <f t="shared" si="18"/>
        <v>2723742</v>
      </c>
      <c r="C155" s="36">
        <v>1984615</v>
      </c>
      <c r="D155" s="36">
        <v>0</v>
      </c>
      <c r="E155" s="36">
        <v>232790</v>
      </c>
      <c r="F155" s="36">
        <v>444649</v>
      </c>
      <c r="G155" s="36">
        <v>61688</v>
      </c>
      <c r="H155" s="36"/>
      <c r="I155" s="36">
        <f t="shared" si="19"/>
        <v>2723327</v>
      </c>
      <c r="J155" s="36">
        <f t="shared" si="20"/>
        <v>1278103</v>
      </c>
      <c r="K155" s="36">
        <v>720015</v>
      </c>
      <c r="L155" s="36">
        <v>52166</v>
      </c>
      <c r="M155" s="36">
        <v>505922</v>
      </c>
      <c r="N155" s="36">
        <f t="shared" si="21"/>
        <v>260426</v>
      </c>
      <c r="O155" s="36">
        <v>143667</v>
      </c>
      <c r="P155" s="36">
        <v>116759</v>
      </c>
      <c r="Q155" s="36">
        <f t="shared" si="22"/>
        <v>1184798</v>
      </c>
      <c r="R155" s="36">
        <v>1120933</v>
      </c>
      <c r="S155" s="36">
        <v>63865</v>
      </c>
      <c r="T155" s="36"/>
      <c r="U155" s="36">
        <f t="shared" si="23"/>
        <v>11209.33</v>
      </c>
      <c r="V155" s="36"/>
      <c r="W155" s="36"/>
      <c r="X155" s="36"/>
      <c r="Y155" s="36">
        <f t="shared" si="24"/>
        <v>63.865000000000002</v>
      </c>
      <c r="AA155" s="186">
        <f t="shared" si="25"/>
        <v>0.41160426199277572</v>
      </c>
      <c r="AB155" s="186"/>
      <c r="AC155" s="186"/>
      <c r="AD155" s="186"/>
      <c r="AE155" s="186">
        <f t="shared" si="26"/>
        <v>2.3451094929106936E-2</v>
      </c>
    </row>
    <row r="156" spans="1:31">
      <c r="A156" s="31" t="s">
        <v>507</v>
      </c>
      <c r="B156" s="36">
        <f t="shared" si="18"/>
        <v>2727707</v>
      </c>
      <c r="C156" s="36">
        <v>1966429</v>
      </c>
      <c r="D156" s="36">
        <v>0</v>
      </c>
      <c r="E156" s="36">
        <v>253470</v>
      </c>
      <c r="F156" s="36">
        <v>449149</v>
      </c>
      <c r="G156" s="36">
        <v>58659</v>
      </c>
      <c r="H156" s="36"/>
      <c r="I156" s="36">
        <f t="shared" si="19"/>
        <v>2727293</v>
      </c>
      <c r="J156" s="36">
        <f t="shared" si="20"/>
        <v>1254845</v>
      </c>
      <c r="K156" s="36">
        <v>724454</v>
      </c>
      <c r="L156" s="36">
        <v>22998</v>
      </c>
      <c r="M156" s="36">
        <v>507393</v>
      </c>
      <c r="N156" s="36">
        <f t="shared" si="21"/>
        <v>315991</v>
      </c>
      <c r="O156" s="36">
        <v>123810</v>
      </c>
      <c r="P156" s="36">
        <v>192181</v>
      </c>
      <c r="Q156" s="36">
        <f t="shared" si="22"/>
        <v>1156457</v>
      </c>
      <c r="R156" s="36">
        <v>1118166</v>
      </c>
      <c r="S156" s="36">
        <v>38291</v>
      </c>
      <c r="T156" s="36"/>
      <c r="U156" s="36">
        <f t="shared" si="23"/>
        <v>11181.66</v>
      </c>
      <c r="V156" s="36"/>
      <c r="W156" s="36"/>
      <c r="X156" s="36"/>
      <c r="Y156" s="36">
        <f t="shared" si="24"/>
        <v>38.290999999999997</v>
      </c>
      <c r="AA156" s="186">
        <f t="shared" si="25"/>
        <v>0.4099911523991005</v>
      </c>
      <c r="AB156" s="186"/>
      <c r="AC156" s="186"/>
      <c r="AD156" s="186"/>
      <c r="AE156" s="186">
        <f t="shared" si="26"/>
        <v>1.4039928969861323E-2</v>
      </c>
    </row>
    <row r="157" spans="1:31">
      <c r="A157" s="31" t="s">
        <v>508</v>
      </c>
      <c r="B157" s="36">
        <f t="shared" si="18"/>
        <v>2754929</v>
      </c>
      <c r="C157" s="36">
        <v>1955518</v>
      </c>
      <c r="D157" s="36">
        <v>0</v>
      </c>
      <c r="E157" s="36">
        <v>283500</v>
      </c>
      <c r="F157" s="36">
        <v>457549</v>
      </c>
      <c r="G157" s="36">
        <v>58362</v>
      </c>
      <c r="H157" s="36"/>
      <c r="I157" s="36">
        <f t="shared" si="19"/>
        <v>2754515</v>
      </c>
      <c r="J157" s="36">
        <f t="shared" si="20"/>
        <v>1279910</v>
      </c>
      <c r="K157" s="36">
        <v>739762</v>
      </c>
      <c r="L157" s="36">
        <v>24652</v>
      </c>
      <c r="M157" s="36">
        <v>515496</v>
      </c>
      <c r="N157" s="36">
        <f t="shared" si="21"/>
        <v>322445</v>
      </c>
      <c r="O157" s="36">
        <v>98542</v>
      </c>
      <c r="P157" s="36">
        <v>223903</v>
      </c>
      <c r="Q157" s="36">
        <f t="shared" si="22"/>
        <v>1152160</v>
      </c>
      <c r="R157" s="36">
        <v>1117214</v>
      </c>
      <c r="S157" s="36">
        <v>34946</v>
      </c>
      <c r="T157" s="36"/>
      <c r="U157" s="36">
        <f t="shared" si="23"/>
        <v>11172.14</v>
      </c>
      <c r="V157" s="36"/>
      <c r="W157" s="36"/>
      <c r="X157" s="36"/>
      <c r="Y157" s="36">
        <f t="shared" si="24"/>
        <v>34.945999999999998</v>
      </c>
      <c r="AA157" s="186">
        <f t="shared" si="25"/>
        <v>0.40559372521115333</v>
      </c>
      <c r="AB157" s="186"/>
      <c r="AC157" s="186"/>
      <c r="AD157" s="186"/>
      <c r="AE157" s="186">
        <f t="shared" si="26"/>
        <v>1.2686806933343982E-2</v>
      </c>
    </row>
    <row r="158" spans="1:31">
      <c r="A158" s="31" t="s">
        <v>509</v>
      </c>
      <c r="B158" s="36">
        <f t="shared" si="18"/>
        <v>2749394</v>
      </c>
      <c r="C158" s="36">
        <v>1970213</v>
      </c>
      <c r="D158" s="36">
        <v>0</v>
      </c>
      <c r="E158" s="36">
        <v>259360</v>
      </c>
      <c r="F158" s="36">
        <v>461449</v>
      </c>
      <c r="G158" s="36">
        <v>58372</v>
      </c>
      <c r="H158" s="36"/>
      <c r="I158" s="36">
        <f t="shared" si="19"/>
        <v>2748981</v>
      </c>
      <c r="J158" s="36">
        <f t="shared" si="20"/>
        <v>1267553</v>
      </c>
      <c r="K158" s="36">
        <v>713298</v>
      </c>
      <c r="L158" s="36">
        <v>34848</v>
      </c>
      <c r="M158" s="36">
        <v>519407</v>
      </c>
      <c r="N158" s="36">
        <f t="shared" si="21"/>
        <v>316573</v>
      </c>
      <c r="O158" s="36">
        <v>127899</v>
      </c>
      <c r="P158" s="36">
        <v>188674</v>
      </c>
      <c r="Q158" s="36">
        <f t="shared" si="22"/>
        <v>1164855</v>
      </c>
      <c r="R158" s="36">
        <v>1129017</v>
      </c>
      <c r="S158" s="36">
        <v>35838</v>
      </c>
      <c r="T158" s="36"/>
      <c r="U158" s="36">
        <f t="shared" si="23"/>
        <v>11290.17</v>
      </c>
      <c r="V158" s="36"/>
      <c r="W158" s="36"/>
      <c r="X158" s="36"/>
      <c r="Y158" s="36">
        <f t="shared" si="24"/>
        <v>35.838000000000001</v>
      </c>
      <c r="AA158" s="186">
        <f t="shared" si="25"/>
        <v>0.41070382079759737</v>
      </c>
      <c r="AB158" s="186"/>
      <c r="AC158" s="186"/>
      <c r="AD158" s="186"/>
      <c r="AE158" s="186">
        <f t="shared" si="26"/>
        <v>1.3036830738371781E-2</v>
      </c>
    </row>
    <row r="159" spans="1:31">
      <c r="A159" s="31" t="s">
        <v>510</v>
      </c>
      <c r="B159" s="36">
        <f t="shared" si="18"/>
        <v>2760933</v>
      </c>
      <c r="C159" s="36">
        <v>1989793</v>
      </c>
      <c r="D159" s="36">
        <v>0</v>
      </c>
      <c r="E159" s="36">
        <v>253080</v>
      </c>
      <c r="F159" s="36">
        <v>461632</v>
      </c>
      <c r="G159" s="36">
        <v>56428</v>
      </c>
      <c r="H159" s="36"/>
      <c r="I159" s="36">
        <f t="shared" si="19"/>
        <v>2760519</v>
      </c>
      <c r="J159" s="36">
        <f t="shared" si="20"/>
        <v>1283720</v>
      </c>
      <c r="K159" s="36">
        <v>730383</v>
      </c>
      <c r="L159" s="36">
        <v>35691</v>
      </c>
      <c r="M159" s="36">
        <v>517646</v>
      </c>
      <c r="N159" s="36">
        <f t="shared" si="21"/>
        <v>301489</v>
      </c>
      <c r="O159" s="36">
        <v>105552</v>
      </c>
      <c r="P159" s="36">
        <v>195937</v>
      </c>
      <c r="Q159" s="36">
        <f t="shared" si="22"/>
        <v>1175310</v>
      </c>
      <c r="R159" s="36">
        <v>1153858</v>
      </c>
      <c r="S159" s="36">
        <v>21452</v>
      </c>
      <c r="T159" s="36"/>
      <c r="U159" s="36">
        <f t="shared" si="23"/>
        <v>11538.58</v>
      </c>
      <c r="V159" s="36"/>
      <c r="W159" s="36"/>
      <c r="X159" s="36"/>
      <c r="Y159" s="36">
        <f t="shared" si="24"/>
        <v>21.452000000000002</v>
      </c>
      <c r="AA159" s="186">
        <f t="shared" si="25"/>
        <v>0.41798589323239577</v>
      </c>
      <c r="AB159" s="186"/>
      <c r="AC159" s="186"/>
      <c r="AD159" s="186"/>
      <c r="AE159" s="186">
        <f t="shared" si="26"/>
        <v>7.7710024817796942E-3</v>
      </c>
    </row>
    <row r="160" spans="1:31">
      <c r="A160" s="31" t="s">
        <v>511</v>
      </c>
      <c r="B160" s="36">
        <f t="shared" si="18"/>
        <v>2793595</v>
      </c>
      <c r="C160" s="36">
        <v>2013477</v>
      </c>
      <c r="D160" s="36">
        <v>0</v>
      </c>
      <c r="E160" s="36">
        <v>256720</v>
      </c>
      <c r="F160" s="36">
        <v>466757</v>
      </c>
      <c r="G160" s="36">
        <v>56641</v>
      </c>
      <c r="H160" s="36"/>
      <c r="I160" s="36">
        <f t="shared" si="19"/>
        <v>2793180</v>
      </c>
      <c r="J160" s="36">
        <f t="shared" si="20"/>
        <v>1306218</v>
      </c>
      <c r="K160" s="36">
        <v>740357</v>
      </c>
      <c r="L160" s="36">
        <v>42877</v>
      </c>
      <c r="M160" s="36">
        <v>522984</v>
      </c>
      <c r="N160" s="36">
        <f t="shared" si="21"/>
        <v>308164</v>
      </c>
      <c r="O160" s="36">
        <v>118781</v>
      </c>
      <c r="P160" s="36">
        <v>189383</v>
      </c>
      <c r="Q160" s="36">
        <f t="shared" si="22"/>
        <v>1178798</v>
      </c>
      <c r="R160" s="36">
        <v>1154338</v>
      </c>
      <c r="S160" s="36">
        <v>24460</v>
      </c>
      <c r="T160" s="36"/>
      <c r="U160" s="36">
        <f t="shared" si="23"/>
        <v>11543.38</v>
      </c>
      <c r="V160" s="36"/>
      <c r="W160" s="36"/>
      <c r="X160" s="36"/>
      <c r="Y160" s="36">
        <f t="shared" si="24"/>
        <v>24.46</v>
      </c>
      <c r="AA160" s="186">
        <f t="shared" si="25"/>
        <v>0.41327017950866041</v>
      </c>
      <c r="AB160" s="186"/>
      <c r="AC160" s="186"/>
      <c r="AD160" s="186"/>
      <c r="AE160" s="186">
        <f t="shared" si="26"/>
        <v>8.7570439427462603E-3</v>
      </c>
    </row>
    <row r="161" spans="1:31">
      <c r="A161" s="31" t="s">
        <v>512</v>
      </c>
      <c r="B161" s="36">
        <f t="shared" si="18"/>
        <v>2820363</v>
      </c>
      <c r="C161" s="36">
        <v>2045930</v>
      </c>
      <c r="D161" s="36">
        <v>0</v>
      </c>
      <c r="E161" s="36">
        <v>220130</v>
      </c>
      <c r="F161" s="36">
        <v>468367</v>
      </c>
      <c r="G161" s="36">
        <v>85936</v>
      </c>
      <c r="H161" s="36"/>
      <c r="I161" s="36">
        <f t="shared" si="19"/>
        <v>2819949</v>
      </c>
      <c r="J161" s="36">
        <f t="shared" si="20"/>
        <v>1332960</v>
      </c>
      <c r="K161" s="36">
        <v>727974</v>
      </c>
      <c r="L161" s="36">
        <v>51097</v>
      </c>
      <c r="M161" s="36">
        <v>553889</v>
      </c>
      <c r="N161" s="36">
        <f t="shared" si="21"/>
        <v>273435</v>
      </c>
      <c r="O161" s="36">
        <v>145894</v>
      </c>
      <c r="P161" s="36">
        <v>127541</v>
      </c>
      <c r="Q161" s="36">
        <f t="shared" si="22"/>
        <v>1213554</v>
      </c>
      <c r="R161" s="36">
        <v>1172062</v>
      </c>
      <c r="S161" s="36">
        <v>41492</v>
      </c>
      <c r="T161" s="36"/>
      <c r="U161" s="36">
        <f t="shared" si="23"/>
        <v>11720.62</v>
      </c>
      <c r="V161" s="36"/>
      <c r="W161" s="36"/>
      <c r="X161" s="36"/>
      <c r="Y161" s="36">
        <f t="shared" si="24"/>
        <v>41.491999999999997</v>
      </c>
      <c r="AA161" s="186">
        <f t="shared" si="25"/>
        <v>0.41563233945011063</v>
      </c>
      <c r="AB161" s="186"/>
      <c r="AC161" s="186"/>
      <c r="AD161" s="186"/>
      <c r="AE161" s="186">
        <f t="shared" si="26"/>
        <v>1.4713741276881248E-2</v>
      </c>
    </row>
    <row r="162" spans="1:31">
      <c r="A162" s="31" t="s">
        <v>513</v>
      </c>
      <c r="B162" s="36">
        <f t="shared" si="18"/>
        <v>2855305</v>
      </c>
      <c r="C162" s="36">
        <v>2042041</v>
      </c>
      <c r="D162" s="36">
        <v>0</v>
      </c>
      <c r="E162" s="36">
        <v>248450</v>
      </c>
      <c r="F162" s="36">
        <v>486059</v>
      </c>
      <c r="G162" s="36">
        <v>78755</v>
      </c>
      <c r="H162" s="36"/>
      <c r="I162" s="36">
        <f t="shared" si="19"/>
        <v>2854892</v>
      </c>
      <c r="J162" s="36">
        <f t="shared" si="20"/>
        <v>1339204</v>
      </c>
      <c r="K162" s="36">
        <v>729110</v>
      </c>
      <c r="L162" s="36">
        <v>45694</v>
      </c>
      <c r="M162" s="36">
        <v>564400</v>
      </c>
      <c r="N162" s="36">
        <f t="shared" si="21"/>
        <v>329842</v>
      </c>
      <c r="O162" s="36">
        <v>143841</v>
      </c>
      <c r="P162" s="36">
        <v>186001</v>
      </c>
      <c r="Q162" s="36">
        <f t="shared" si="22"/>
        <v>1185846</v>
      </c>
      <c r="R162" s="36">
        <v>1169090</v>
      </c>
      <c r="S162" s="36">
        <v>16756</v>
      </c>
      <c r="T162" s="36"/>
      <c r="U162" s="36">
        <f t="shared" si="23"/>
        <v>11690.9</v>
      </c>
      <c r="V162" s="36"/>
      <c r="W162" s="36"/>
      <c r="X162" s="36"/>
      <c r="Y162" s="36">
        <f t="shared" si="24"/>
        <v>16.756</v>
      </c>
      <c r="AA162" s="186">
        <f t="shared" si="25"/>
        <v>0.40950410733575909</v>
      </c>
      <c r="AB162" s="186"/>
      <c r="AC162" s="186"/>
      <c r="AD162" s="186"/>
      <c r="AE162" s="186">
        <f t="shared" si="26"/>
        <v>5.8692237744895426E-3</v>
      </c>
    </row>
    <row r="163" spans="1:31">
      <c r="A163" s="31" t="s">
        <v>514</v>
      </c>
      <c r="B163" s="36">
        <f t="shared" si="18"/>
        <v>2829278</v>
      </c>
      <c r="C163" s="36">
        <v>2035041</v>
      </c>
      <c r="D163" s="36">
        <v>0</v>
      </c>
      <c r="E163" s="36">
        <v>221950</v>
      </c>
      <c r="F163" s="36">
        <v>491823</v>
      </c>
      <c r="G163" s="36">
        <v>80464</v>
      </c>
      <c r="H163" s="36"/>
      <c r="I163" s="36">
        <f t="shared" si="19"/>
        <v>2828863</v>
      </c>
      <c r="J163" s="36">
        <f t="shared" si="20"/>
        <v>1340255</v>
      </c>
      <c r="K163" s="36">
        <v>737117</v>
      </c>
      <c r="L163" s="36">
        <v>31266</v>
      </c>
      <c r="M163" s="36">
        <v>571872</v>
      </c>
      <c r="N163" s="36">
        <f t="shared" si="21"/>
        <v>301834</v>
      </c>
      <c r="O163" s="36">
        <v>136437</v>
      </c>
      <c r="P163" s="36">
        <v>165397</v>
      </c>
      <c r="Q163" s="36">
        <f t="shared" si="22"/>
        <v>1186774</v>
      </c>
      <c r="R163" s="36">
        <v>1161487</v>
      </c>
      <c r="S163" s="36">
        <v>25287</v>
      </c>
      <c r="T163" s="36"/>
      <c r="U163" s="36">
        <f t="shared" si="23"/>
        <v>11614.87</v>
      </c>
      <c r="V163" s="36"/>
      <c r="W163" s="36"/>
      <c r="X163" s="36"/>
      <c r="Y163" s="36">
        <f t="shared" si="24"/>
        <v>25.286999999999999</v>
      </c>
      <c r="AA163" s="186">
        <f t="shared" si="25"/>
        <v>0.41058439380061884</v>
      </c>
      <c r="AB163" s="186"/>
      <c r="AC163" s="186"/>
      <c r="AD163" s="186"/>
      <c r="AE163" s="186">
        <f t="shared" si="26"/>
        <v>8.9389270530244834E-3</v>
      </c>
    </row>
    <row r="164" spans="1:31">
      <c r="A164" s="31" t="s">
        <v>515</v>
      </c>
      <c r="B164" s="36">
        <f t="shared" si="18"/>
        <v>2863843</v>
      </c>
      <c r="C164" s="36">
        <v>2068022</v>
      </c>
      <c r="D164" s="36">
        <v>0</v>
      </c>
      <c r="E164" s="36">
        <v>221430</v>
      </c>
      <c r="F164" s="36">
        <v>494354</v>
      </c>
      <c r="G164" s="36">
        <v>80037</v>
      </c>
      <c r="H164" s="36"/>
      <c r="I164" s="36">
        <f t="shared" si="19"/>
        <v>2863428</v>
      </c>
      <c r="J164" s="36">
        <f t="shared" si="20"/>
        <v>1346683</v>
      </c>
      <c r="K164" s="36">
        <v>715057</v>
      </c>
      <c r="L164" s="36">
        <v>57649</v>
      </c>
      <c r="M164" s="36">
        <v>573977</v>
      </c>
      <c r="N164" s="36">
        <f t="shared" si="21"/>
        <v>313125</v>
      </c>
      <c r="O164" s="36">
        <v>167564</v>
      </c>
      <c r="P164" s="36">
        <v>145561</v>
      </c>
      <c r="Q164" s="36">
        <f t="shared" si="22"/>
        <v>1203620</v>
      </c>
      <c r="R164" s="36">
        <v>1185400</v>
      </c>
      <c r="S164" s="36">
        <v>18220</v>
      </c>
      <c r="T164" s="36"/>
      <c r="U164" s="36">
        <f t="shared" si="23"/>
        <v>11854</v>
      </c>
      <c r="V164" s="36"/>
      <c r="W164" s="36"/>
      <c r="X164" s="36"/>
      <c r="Y164" s="36">
        <f t="shared" si="24"/>
        <v>18.22</v>
      </c>
      <c r="AA164" s="186">
        <f t="shared" si="25"/>
        <v>0.41397932827366357</v>
      </c>
      <c r="AB164" s="186"/>
      <c r="AC164" s="186"/>
      <c r="AD164" s="186"/>
      <c r="AE164" s="186">
        <f t="shared" si="26"/>
        <v>6.363002666733719E-3</v>
      </c>
    </row>
    <row r="165" spans="1:31">
      <c r="A165" s="31" t="s">
        <v>516</v>
      </c>
      <c r="B165" s="36">
        <f t="shared" si="18"/>
        <v>2921727</v>
      </c>
      <c r="C165" s="36">
        <v>2093643</v>
      </c>
      <c r="D165" s="36">
        <v>0</v>
      </c>
      <c r="E165" s="36">
        <v>233400</v>
      </c>
      <c r="F165" s="36">
        <v>593685</v>
      </c>
      <c r="G165" s="36">
        <v>999</v>
      </c>
      <c r="H165" s="36"/>
      <c r="I165" s="36">
        <f t="shared" si="19"/>
        <v>2921315</v>
      </c>
      <c r="J165" s="36">
        <f t="shared" si="20"/>
        <v>1356091</v>
      </c>
      <c r="K165" s="36">
        <v>709921</v>
      </c>
      <c r="L165" s="36">
        <v>51900</v>
      </c>
      <c r="M165" s="36">
        <v>594270</v>
      </c>
      <c r="N165" s="36">
        <f t="shared" si="21"/>
        <v>322679</v>
      </c>
      <c r="O165" s="36">
        <v>165702</v>
      </c>
      <c r="P165" s="36">
        <v>156977</v>
      </c>
      <c r="Q165" s="36">
        <f t="shared" si="22"/>
        <v>1242545</v>
      </c>
      <c r="R165" s="36">
        <v>1218021</v>
      </c>
      <c r="S165" s="36">
        <v>24524</v>
      </c>
      <c r="T165" s="36"/>
      <c r="U165" s="36">
        <f t="shared" si="23"/>
        <v>12180.21</v>
      </c>
      <c r="V165" s="36"/>
      <c r="W165" s="36"/>
      <c r="X165" s="36"/>
      <c r="Y165" s="36">
        <f t="shared" si="24"/>
        <v>24.524000000000001</v>
      </c>
      <c r="AA165" s="186">
        <f t="shared" si="25"/>
        <v>0.41694271244285536</v>
      </c>
      <c r="AB165" s="186"/>
      <c r="AC165" s="186"/>
      <c r="AD165" s="186"/>
      <c r="AE165" s="186">
        <f t="shared" si="26"/>
        <v>8.3948495797269377E-3</v>
      </c>
    </row>
    <row r="166" spans="1:31">
      <c r="A166" s="31" t="s">
        <v>517</v>
      </c>
      <c r="B166" s="36">
        <f t="shared" si="18"/>
        <v>3043196</v>
      </c>
      <c r="C166" s="36">
        <v>2125488</v>
      </c>
      <c r="D166" s="36">
        <v>0</v>
      </c>
      <c r="E166" s="36">
        <v>320520</v>
      </c>
      <c r="F166" s="36">
        <v>500467</v>
      </c>
      <c r="G166" s="36">
        <v>96721</v>
      </c>
      <c r="H166" s="36"/>
      <c r="I166" s="36">
        <f t="shared" si="19"/>
        <v>3042782</v>
      </c>
      <c r="J166" s="36">
        <f t="shared" si="20"/>
        <v>1401635</v>
      </c>
      <c r="K166" s="36">
        <v>715273</v>
      </c>
      <c r="L166" s="36">
        <v>89588</v>
      </c>
      <c r="M166" s="36">
        <v>596774</v>
      </c>
      <c r="N166" s="36">
        <f t="shared" si="21"/>
        <v>380755</v>
      </c>
      <c r="O166" s="36">
        <v>180198</v>
      </c>
      <c r="P166" s="36">
        <v>200557</v>
      </c>
      <c r="Q166" s="36">
        <f t="shared" si="22"/>
        <v>1260392</v>
      </c>
      <c r="R166" s="36">
        <v>1230017</v>
      </c>
      <c r="S166" s="36">
        <v>30375</v>
      </c>
      <c r="T166" s="36"/>
      <c r="U166" s="36">
        <f t="shared" si="23"/>
        <v>12300.17</v>
      </c>
      <c r="V166" s="36"/>
      <c r="W166" s="36"/>
      <c r="X166" s="36"/>
      <c r="Y166" s="36">
        <f t="shared" si="24"/>
        <v>30.375</v>
      </c>
      <c r="AA166" s="186">
        <f t="shared" si="25"/>
        <v>0.40424092163027125</v>
      </c>
      <c r="AB166" s="186"/>
      <c r="AC166" s="186"/>
      <c r="AD166" s="186"/>
      <c r="AE166" s="186">
        <f t="shared" si="26"/>
        <v>9.9826408858735196E-3</v>
      </c>
    </row>
    <row r="167" spans="1:31">
      <c r="A167" s="31" t="s">
        <v>518</v>
      </c>
      <c r="B167" s="36">
        <f t="shared" si="18"/>
        <v>3012646</v>
      </c>
      <c r="C167" s="36">
        <v>2143573</v>
      </c>
      <c r="D167" s="36">
        <v>0</v>
      </c>
      <c r="E167" s="36">
        <v>272280</v>
      </c>
      <c r="F167" s="36">
        <v>501000</v>
      </c>
      <c r="G167" s="36">
        <v>95793</v>
      </c>
      <c r="H167" s="36"/>
      <c r="I167" s="36">
        <f t="shared" si="19"/>
        <v>3012232</v>
      </c>
      <c r="J167" s="36">
        <f t="shared" si="20"/>
        <v>1377908</v>
      </c>
      <c r="K167" s="36">
        <v>706424</v>
      </c>
      <c r="L167" s="36">
        <v>75105</v>
      </c>
      <c r="M167" s="36">
        <v>596379</v>
      </c>
      <c r="N167" s="36">
        <f t="shared" si="21"/>
        <v>351833</v>
      </c>
      <c r="O167" s="36">
        <v>197850</v>
      </c>
      <c r="P167" s="36">
        <v>153983</v>
      </c>
      <c r="Q167" s="36">
        <f t="shared" si="22"/>
        <v>1282491</v>
      </c>
      <c r="R167" s="36">
        <v>1239299</v>
      </c>
      <c r="S167" s="36">
        <v>43192</v>
      </c>
      <c r="T167" s="36"/>
      <c r="U167" s="36">
        <f t="shared" si="23"/>
        <v>12392.99</v>
      </c>
      <c r="V167" s="36"/>
      <c r="W167" s="36"/>
      <c r="X167" s="36"/>
      <c r="Y167" s="36">
        <f t="shared" si="24"/>
        <v>43.192</v>
      </c>
      <c r="AA167" s="186">
        <f t="shared" si="25"/>
        <v>0.41142216137402432</v>
      </c>
      <c r="AB167" s="186"/>
      <c r="AC167" s="186"/>
      <c r="AD167" s="186"/>
      <c r="AE167" s="186">
        <f t="shared" si="26"/>
        <v>1.4338868984859069E-2</v>
      </c>
    </row>
    <row r="168" spans="1:31">
      <c r="A168" s="31" t="s">
        <v>519</v>
      </c>
      <c r="B168" s="36">
        <f t="shared" si="18"/>
        <v>3008407</v>
      </c>
      <c r="C168" s="36">
        <v>2122541</v>
      </c>
      <c r="D168" s="36">
        <v>0</v>
      </c>
      <c r="E168" s="36">
        <v>286510</v>
      </c>
      <c r="F168" s="36">
        <v>507709</v>
      </c>
      <c r="G168" s="36">
        <v>91647</v>
      </c>
      <c r="H168" s="36"/>
      <c r="I168" s="36">
        <f t="shared" si="19"/>
        <v>3007994</v>
      </c>
      <c r="J168" s="36">
        <f t="shared" si="20"/>
        <v>1358691</v>
      </c>
      <c r="K168" s="36">
        <v>729491</v>
      </c>
      <c r="L168" s="36">
        <v>30258</v>
      </c>
      <c r="M168" s="36">
        <v>598942</v>
      </c>
      <c r="N168" s="36">
        <f t="shared" si="21"/>
        <v>366705</v>
      </c>
      <c r="O168" s="36">
        <v>147343</v>
      </c>
      <c r="P168" s="36">
        <v>219362</v>
      </c>
      <c r="Q168" s="36">
        <f t="shared" si="22"/>
        <v>1282598</v>
      </c>
      <c r="R168" s="36">
        <v>1245708</v>
      </c>
      <c r="S168" s="36">
        <v>36890</v>
      </c>
      <c r="T168" s="36"/>
      <c r="U168" s="36">
        <f t="shared" si="23"/>
        <v>12457.08</v>
      </c>
      <c r="V168" s="36"/>
      <c r="W168" s="36"/>
      <c r="X168" s="36"/>
      <c r="Y168" s="36">
        <f t="shared" si="24"/>
        <v>36.89</v>
      </c>
      <c r="AA168" s="186">
        <f t="shared" si="25"/>
        <v>0.41413247499828787</v>
      </c>
      <c r="AB168" s="186"/>
      <c r="AC168" s="186"/>
      <c r="AD168" s="186"/>
      <c r="AE168" s="186">
        <f t="shared" si="26"/>
        <v>1.2263987228697929E-2</v>
      </c>
    </row>
    <row r="169" spans="1:31">
      <c r="A169" s="31" t="s">
        <v>520</v>
      </c>
      <c r="B169" s="36">
        <f t="shared" si="18"/>
        <v>2983545</v>
      </c>
      <c r="C169" s="36">
        <v>2106277</v>
      </c>
      <c r="D169" s="36">
        <v>0</v>
      </c>
      <c r="E169" s="36">
        <v>273170</v>
      </c>
      <c r="F169" s="36">
        <v>510684</v>
      </c>
      <c r="G169" s="36">
        <v>93414</v>
      </c>
      <c r="H169" s="36"/>
      <c r="I169" s="36">
        <f t="shared" si="19"/>
        <v>2983132</v>
      </c>
      <c r="J169" s="36">
        <f t="shared" si="20"/>
        <v>1362764</v>
      </c>
      <c r="K169" s="36">
        <v>722605</v>
      </c>
      <c r="L169" s="36">
        <v>36475</v>
      </c>
      <c r="M169" s="36">
        <v>603684</v>
      </c>
      <c r="N169" s="36">
        <f t="shared" si="21"/>
        <v>358070</v>
      </c>
      <c r="O169" s="36">
        <v>146628</v>
      </c>
      <c r="P169" s="36">
        <v>211442</v>
      </c>
      <c r="Q169" s="36">
        <f t="shared" si="22"/>
        <v>1262298</v>
      </c>
      <c r="R169" s="36">
        <v>1237045</v>
      </c>
      <c r="S169" s="36">
        <v>25253</v>
      </c>
      <c r="T169" s="36"/>
      <c r="U169" s="36">
        <f t="shared" si="23"/>
        <v>12370.45</v>
      </c>
      <c r="V169" s="36"/>
      <c r="W169" s="36"/>
      <c r="X169" s="36"/>
      <c r="Y169" s="36">
        <f t="shared" si="24"/>
        <v>25.253</v>
      </c>
      <c r="AA169" s="186">
        <f t="shared" si="25"/>
        <v>0.4146799404116211</v>
      </c>
      <c r="AB169" s="186"/>
      <c r="AC169" s="186"/>
      <c r="AD169" s="186"/>
      <c r="AE169" s="186">
        <f t="shared" si="26"/>
        <v>8.4652640245218777E-3</v>
      </c>
    </row>
    <row r="170" spans="1:31">
      <c r="A170" s="31" t="s">
        <v>521</v>
      </c>
      <c r="B170" s="36">
        <f t="shared" si="18"/>
        <v>2985071</v>
      </c>
      <c r="C170" s="36">
        <v>2131295</v>
      </c>
      <c r="D170" s="36">
        <v>0</v>
      </c>
      <c r="E170" s="36">
        <v>246540</v>
      </c>
      <c r="F170" s="36">
        <v>513691</v>
      </c>
      <c r="G170" s="36">
        <v>93545</v>
      </c>
      <c r="H170" s="36"/>
      <c r="I170" s="36">
        <f t="shared" si="19"/>
        <v>2984657</v>
      </c>
      <c r="J170" s="36">
        <f t="shared" si="20"/>
        <v>1355461</v>
      </c>
      <c r="K170" s="36">
        <v>712813</v>
      </c>
      <c r="L170" s="36">
        <v>35827</v>
      </c>
      <c r="M170" s="36">
        <v>606821</v>
      </c>
      <c r="N170" s="36">
        <f t="shared" si="21"/>
        <v>342095</v>
      </c>
      <c r="O170" s="36">
        <v>181205</v>
      </c>
      <c r="P170" s="36">
        <v>160890</v>
      </c>
      <c r="Q170" s="36">
        <f t="shared" si="22"/>
        <v>1287101</v>
      </c>
      <c r="R170" s="36">
        <v>1237278</v>
      </c>
      <c r="S170" s="36">
        <v>49823</v>
      </c>
      <c r="T170" s="36"/>
      <c r="U170" s="36">
        <f t="shared" si="23"/>
        <v>12372.78</v>
      </c>
      <c r="V170" s="36"/>
      <c r="W170" s="36"/>
      <c r="X170" s="36"/>
      <c r="Y170" s="36">
        <f t="shared" si="24"/>
        <v>49.823</v>
      </c>
      <c r="AA170" s="186">
        <f t="shared" si="25"/>
        <v>0.41454612707590854</v>
      </c>
      <c r="AB170" s="186"/>
      <c r="AC170" s="186"/>
      <c r="AD170" s="186"/>
      <c r="AE170" s="186">
        <f t="shared" si="26"/>
        <v>1.6693040439822733E-2</v>
      </c>
    </row>
    <row r="171" spans="1:31">
      <c r="A171" s="31" t="s">
        <v>522</v>
      </c>
      <c r="B171" s="36">
        <f t="shared" si="18"/>
        <v>3058257</v>
      </c>
      <c r="C171" s="36">
        <v>2162140</v>
      </c>
      <c r="D171" s="36">
        <v>0</v>
      </c>
      <c r="E171" s="36">
        <v>287870</v>
      </c>
      <c r="F171" s="36">
        <v>516122</v>
      </c>
      <c r="G171" s="36">
        <v>92125</v>
      </c>
      <c r="H171" s="36"/>
      <c r="I171" s="36">
        <f t="shared" si="19"/>
        <v>3057843</v>
      </c>
      <c r="J171" s="36">
        <f t="shared" si="20"/>
        <v>1427219</v>
      </c>
      <c r="K171" s="36">
        <v>740466</v>
      </c>
      <c r="L171" s="36">
        <v>78920</v>
      </c>
      <c r="M171" s="36">
        <v>607833</v>
      </c>
      <c r="N171" s="36">
        <f t="shared" si="21"/>
        <v>327813</v>
      </c>
      <c r="O171" s="36">
        <v>158381</v>
      </c>
      <c r="P171" s="36">
        <v>169432</v>
      </c>
      <c r="Q171" s="36">
        <f t="shared" si="22"/>
        <v>1302811</v>
      </c>
      <c r="R171" s="36">
        <v>1263293</v>
      </c>
      <c r="S171" s="36">
        <v>39518</v>
      </c>
      <c r="T171" s="36"/>
      <c r="U171" s="36">
        <f t="shared" si="23"/>
        <v>12632.93</v>
      </c>
      <c r="V171" s="36"/>
      <c r="W171" s="36"/>
      <c r="X171" s="36"/>
      <c r="Y171" s="36">
        <f t="shared" si="24"/>
        <v>39.518000000000001</v>
      </c>
      <c r="AA171" s="186">
        <f t="shared" si="25"/>
        <v>0.41313206727748941</v>
      </c>
      <c r="AB171" s="186"/>
      <c r="AC171" s="186"/>
      <c r="AD171" s="186"/>
      <c r="AE171" s="186">
        <f t="shared" si="26"/>
        <v>1.2923488877617326E-2</v>
      </c>
    </row>
    <row r="172" spans="1:31">
      <c r="A172" s="31" t="s">
        <v>523</v>
      </c>
      <c r="B172" s="36">
        <f t="shared" si="18"/>
        <v>3068496</v>
      </c>
      <c r="C172" s="36">
        <v>2181068</v>
      </c>
      <c r="D172" s="36">
        <v>0</v>
      </c>
      <c r="E172" s="36">
        <v>275690</v>
      </c>
      <c r="F172" s="36">
        <v>519325</v>
      </c>
      <c r="G172" s="36">
        <v>92413</v>
      </c>
      <c r="H172" s="36"/>
      <c r="I172" s="36">
        <f t="shared" si="19"/>
        <v>3068081</v>
      </c>
      <c r="J172" s="36">
        <f t="shared" si="20"/>
        <v>1442260</v>
      </c>
      <c r="K172" s="36">
        <v>755473</v>
      </c>
      <c r="L172" s="36">
        <v>75464</v>
      </c>
      <c r="M172" s="36">
        <v>611323</v>
      </c>
      <c r="N172" s="36">
        <f t="shared" si="21"/>
        <v>314853</v>
      </c>
      <c r="O172" s="36">
        <v>178342</v>
      </c>
      <c r="P172" s="36">
        <v>136511</v>
      </c>
      <c r="Q172" s="36">
        <f t="shared" si="22"/>
        <v>1310968</v>
      </c>
      <c r="R172" s="36">
        <v>1247253</v>
      </c>
      <c r="S172" s="36">
        <v>63715</v>
      </c>
      <c r="T172" s="36"/>
      <c r="U172" s="36">
        <f t="shared" si="23"/>
        <v>12472.53</v>
      </c>
      <c r="V172" s="36"/>
      <c r="W172" s="36"/>
      <c r="X172" s="36"/>
      <c r="Y172" s="36">
        <f t="shared" si="24"/>
        <v>63.715000000000003</v>
      </c>
      <c r="AA172" s="186">
        <f t="shared" si="25"/>
        <v>0.40652544701394783</v>
      </c>
      <c r="AB172" s="186"/>
      <c r="AC172" s="186"/>
      <c r="AD172" s="186"/>
      <c r="AE172" s="186">
        <f t="shared" si="26"/>
        <v>2.0767052760341072E-2</v>
      </c>
    </row>
    <row r="173" spans="1:31">
      <c r="A173" s="31" t="s">
        <v>524</v>
      </c>
      <c r="B173" s="36">
        <f t="shared" si="18"/>
        <v>3107277</v>
      </c>
      <c r="C173" s="36">
        <v>2202061</v>
      </c>
      <c r="D173" s="36">
        <v>0</v>
      </c>
      <c r="E173" s="36">
        <v>254390</v>
      </c>
      <c r="F173" s="36">
        <v>522980</v>
      </c>
      <c r="G173" s="36">
        <v>127846</v>
      </c>
      <c r="H173" s="36"/>
      <c r="I173" s="36">
        <f t="shared" si="19"/>
        <v>3106862</v>
      </c>
      <c r="J173" s="36">
        <f t="shared" si="20"/>
        <v>1486118</v>
      </c>
      <c r="K173" s="36">
        <v>754429</v>
      </c>
      <c r="L173" s="36">
        <v>81277</v>
      </c>
      <c r="M173" s="36">
        <v>650412</v>
      </c>
      <c r="N173" s="36">
        <f t="shared" si="21"/>
        <v>324917</v>
      </c>
      <c r="O173" s="36">
        <v>203835</v>
      </c>
      <c r="P173" s="36">
        <v>121082</v>
      </c>
      <c r="Q173" s="36">
        <f t="shared" si="22"/>
        <v>1295827</v>
      </c>
      <c r="R173" s="36">
        <v>1243797</v>
      </c>
      <c r="S173" s="36">
        <v>52030</v>
      </c>
      <c r="T173" s="36"/>
      <c r="U173" s="36">
        <f t="shared" si="23"/>
        <v>12437.97</v>
      </c>
      <c r="V173" s="36"/>
      <c r="W173" s="36"/>
      <c r="X173" s="36"/>
      <c r="Y173" s="36">
        <f t="shared" si="24"/>
        <v>52.03</v>
      </c>
      <c r="AA173" s="186">
        <f t="shared" si="25"/>
        <v>0.40033866969308585</v>
      </c>
      <c r="AB173" s="186"/>
      <c r="AC173" s="186"/>
      <c r="AD173" s="186"/>
      <c r="AE173" s="186">
        <f t="shared" si="26"/>
        <v>1.6746801113148895E-2</v>
      </c>
    </row>
    <row r="174" spans="1:31">
      <c r="A174" s="31" t="s">
        <v>525</v>
      </c>
      <c r="B174" s="36">
        <f t="shared" si="18"/>
        <v>3127391</v>
      </c>
      <c r="C174" s="36">
        <v>2214624</v>
      </c>
      <c r="D174" s="36">
        <v>0</v>
      </c>
      <c r="E174" s="36">
        <v>252900</v>
      </c>
      <c r="F174" s="36">
        <v>534009</v>
      </c>
      <c r="G174" s="36">
        <v>125858</v>
      </c>
      <c r="H174" s="36"/>
      <c r="I174" s="36">
        <f t="shared" si="19"/>
        <v>3126976</v>
      </c>
      <c r="J174" s="36">
        <f t="shared" si="20"/>
        <v>1493955</v>
      </c>
      <c r="K174" s="36">
        <v>765721</v>
      </c>
      <c r="L174" s="36">
        <v>68782</v>
      </c>
      <c r="M174" s="36">
        <v>659452</v>
      </c>
      <c r="N174" s="36">
        <f t="shared" si="21"/>
        <v>368181</v>
      </c>
      <c r="O174" s="36">
        <v>205388</v>
      </c>
      <c r="P174" s="36">
        <v>162793</v>
      </c>
      <c r="Q174" s="36">
        <f t="shared" si="22"/>
        <v>1264840</v>
      </c>
      <c r="R174" s="36">
        <v>1243515</v>
      </c>
      <c r="S174" s="36">
        <v>21325</v>
      </c>
      <c r="T174" s="36"/>
      <c r="U174" s="36">
        <f t="shared" si="23"/>
        <v>12435.15</v>
      </c>
      <c r="V174" s="36"/>
      <c r="W174" s="36"/>
      <c r="X174" s="36"/>
      <c r="Y174" s="36">
        <f t="shared" si="24"/>
        <v>21.324999999999999</v>
      </c>
      <c r="AA174" s="186">
        <f t="shared" si="25"/>
        <v>0.39767334319163306</v>
      </c>
      <c r="AB174" s="186"/>
      <c r="AC174" s="186"/>
      <c r="AD174" s="186"/>
      <c r="AE174" s="186">
        <f t="shared" si="26"/>
        <v>6.8196877750260959E-3</v>
      </c>
    </row>
    <row r="175" spans="1:31">
      <c r="A175" s="31" t="s">
        <v>526</v>
      </c>
      <c r="B175" s="36">
        <f t="shared" si="18"/>
        <v>3111138</v>
      </c>
      <c r="C175" s="36">
        <v>2222264</v>
      </c>
      <c r="D175" s="36">
        <v>0</v>
      </c>
      <c r="E175" s="36">
        <v>239130</v>
      </c>
      <c r="F175" s="36">
        <v>543088</v>
      </c>
      <c r="G175" s="36">
        <v>106656</v>
      </c>
      <c r="H175" s="36"/>
      <c r="I175" s="36">
        <f t="shared" si="19"/>
        <v>3110723</v>
      </c>
      <c r="J175" s="36">
        <f t="shared" si="20"/>
        <v>1517417</v>
      </c>
      <c r="K175" s="36">
        <v>774336</v>
      </c>
      <c r="L175" s="36">
        <v>93752</v>
      </c>
      <c r="M175" s="36">
        <v>649329</v>
      </c>
      <c r="N175" s="36">
        <f t="shared" si="21"/>
        <v>317022</v>
      </c>
      <c r="O175" s="36">
        <v>203351</v>
      </c>
      <c r="P175" s="36">
        <v>113671</v>
      </c>
      <c r="Q175" s="36">
        <f t="shared" si="22"/>
        <v>1276284</v>
      </c>
      <c r="R175" s="36">
        <v>1244577</v>
      </c>
      <c r="S175" s="36">
        <v>31707</v>
      </c>
      <c r="T175" s="36"/>
      <c r="U175" s="36">
        <f t="shared" si="23"/>
        <v>12445.77</v>
      </c>
      <c r="V175" s="36"/>
      <c r="W175" s="36"/>
      <c r="X175" s="36"/>
      <c r="Y175" s="36">
        <f t="shared" si="24"/>
        <v>31.707000000000001</v>
      </c>
      <c r="AA175" s="186">
        <f t="shared" si="25"/>
        <v>0.40009251868456303</v>
      </c>
      <c r="AB175" s="186"/>
      <c r="AC175" s="186"/>
      <c r="AD175" s="186"/>
      <c r="AE175" s="186">
        <f t="shared" si="26"/>
        <v>1.0192807266992272E-2</v>
      </c>
    </row>
    <row r="176" spans="1:31">
      <c r="A176" s="31" t="s">
        <v>527</v>
      </c>
      <c r="B176" s="36">
        <f t="shared" si="18"/>
        <v>3148513</v>
      </c>
      <c r="C176" s="36">
        <v>2251341</v>
      </c>
      <c r="D176" s="36">
        <v>0</v>
      </c>
      <c r="E176" s="36">
        <v>239940</v>
      </c>
      <c r="F176" s="36">
        <v>544209</v>
      </c>
      <c r="G176" s="36">
        <v>113023</v>
      </c>
      <c r="H176" s="36"/>
      <c r="I176" s="36">
        <f t="shared" si="19"/>
        <v>3148099</v>
      </c>
      <c r="J176" s="36">
        <f t="shared" si="20"/>
        <v>1538208</v>
      </c>
      <c r="K176" s="36">
        <v>797892</v>
      </c>
      <c r="L176" s="36">
        <v>83498</v>
      </c>
      <c r="M176" s="36">
        <v>656818</v>
      </c>
      <c r="N176" s="36">
        <f t="shared" si="21"/>
        <v>306487</v>
      </c>
      <c r="O176" s="36">
        <v>209771</v>
      </c>
      <c r="P176" s="36">
        <v>96716</v>
      </c>
      <c r="Q176" s="36">
        <f t="shared" si="22"/>
        <v>1303404</v>
      </c>
      <c r="R176" s="36">
        <v>1243678</v>
      </c>
      <c r="S176" s="36">
        <v>59726</v>
      </c>
      <c r="T176" s="36"/>
      <c r="U176" s="36">
        <f t="shared" si="23"/>
        <v>12436.78</v>
      </c>
      <c r="V176" s="36"/>
      <c r="W176" s="36"/>
      <c r="X176" s="36"/>
      <c r="Y176" s="36">
        <f t="shared" si="24"/>
        <v>59.725999999999999</v>
      </c>
      <c r="AA176" s="186">
        <f t="shared" si="25"/>
        <v>0.39505682635774797</v>
      </c>
      <c r="AB176" s="186"/>
      <c r="AC176" s="186"/>
      <c r="AD176" s="186"/>
      <c r="AE176" s="186">
        <f t="shared" si="26"/>
        <v>1.8972084423012108E-2</v>
      </c>
    </row>
    <row r="177" spans="1:31">
      <c r="A177" s="31" t="s">
        <v>528</v>
      </c>
      <c r="B177" s="36">
        <f t="shared" si="18"/>
        <v>3263527</v>
      </c>
      <c r="C177" s="36">
        <v>2279753</v>
      </c>
      <c r="D177" s="36">
        <v>0</v>
      </c>
      <c r="E177" s="36">
        <v>293620</v>
      </c>
      <c r="F177" s="36">
        <v>690154</v>
      </c>
      <c r="G177" s="36">
        <v>0</v>
      </c>
      <c r="H177" s="36"/>
      <c r="I177" s="36">
        <f t="shared" si="19"/>
        <v>3263112</v>
      </c>
      <c r="J177" s="36">
        <f t="shared" si="20"/>
        <v>1585212</v>
      </c>
      <c r="K177" s="36">
        <v>807383</v>
      </c>
      <c r="L177" s="36">
        <v>88090</v>
      </c>
      <c r="M177" s="36">
        <v>689739</v>
      </c>
      <c r="N177" s="36">
        <f t="shared" si="21"/>
        <v>361286</v>
      </c>
      <c r="O177" s="36">
        <v>179783</v>
      </c>
      <c r="P177" s="36">
        <v>181503</v>
      </c>
      <c r="Q177" s="36">
        <f t="shared" si="22"/>
        <v>1316614</v>
      </c>
      <c r="R177" s="36">
        <v>1292587</v>
      </c>
      <c r="S177" s="36">
        <v>24027</v>
      </c>
      <c r="T177" s="36"/>
      <c r="U177" s="36">
        <f t="shared" si="23"/>
        <v>12925.87</v>
      </c>
      <c r="V177" s="36"/>
      <c r="W177" s="36"/>
      <c r="X177" s="36"/>
      <c r="Y177" s="36">
        <f t="shared" si="24"/>
        <v>24.027000000000001</v>
      </c>
      <c r="AA177" s="186">
        <f t="shared" si="25"/>
        <v>0.3961209422171228</v>
      </c>
      <c r="AB177" s="186"/>
      <c r="AC177" s="186"/>
      <c r="AD177" s="186"/>
      <c r="AE177" s="186">
        <f t="shared" si="26"/>
        <v>7.3632164633025158E-3</v>
      </c>
    </row>
    <row r="178" spans="1:31">
      <c r="A178" s="31" t="s">
        <v>529</v>
      </c>
      <c r="B178" s="36">
        <f t="shared" si="18"/>
        <v>3326813</v>
      </c>
      <c r="C178" s="36">
        <v>2301125</v>
      </c>
      <c r="D178" s="36">
        <v>0</v>
      </c>
      <c r="E178" s="36">
        <v>335660</v>
      </c>
      <c r="F178" s="36">
        <v>552973</v>
      </c>
      <c r="G178" s="36">
        <v>137055</v>
      </c>
      <c r="H178" s="36"/>
      <c r="I178" s="36">
        <f t="shared" si="19"/>
        <v>3326399</v>
      </c>
      <c r="J178" s="36">
        <f t="shared" si="20"/>
        <v>1603835</v>
      </c>
      <c r="K178" s="36">
        <v>824680</v>
      </c>
      <c r="L178" s="36">
        <v>89541</v>
      </c>
      <c r="M178" s="36">
        <v>689614</v>
      </c>
      <c r="N178" s="36">
        <f t="shared" si="21"/>
        <v>381752</v>
      </c>
      <c r="O178" s="36">
        <v>177901</v>
      </c>
      <c r="P178" s="36">
        <v>203851</v>
      </c>
      <c r="Q178" s="36">
        <f t="shared" si="22"/>
        <v>1340812</v>
      </c>
      <c r="R178" s="36">
        <v>1298544</v>
      </c>
      <c r="S178" s="36">
        <v>42268</v>
      </c>
      <c r="T178" s="36"/>
      <c r="U178" s="36">
        <f t="shared" si="23"/>
        <v>12985.44</v>
      </c>
      <c r="V178" s="36"/>
      <c r="W178" s="36"/>
      <c r="X178" s="36"/>
      <c r="Y178" s="36">
        <f t="shared" si="24"/>
        <v>42.268000000000001</v>
      </c>
      <c r="AA178" s="186">
        <f t="shared" si="25"/>
        <v>0.39037529773187163</v>
      </c>
      <c r="AB178" s="186"/>
      <c r="AC178" s="186"/>
      <c r="AD178" s="186"/>
      <c r="AE178" s="186">
        <f t="shared" si="26"/>
        <v>1.2706834026826007E-2</v>
      </c>
    </row>
    <row r="179" spans="1:31">
      <c r="A179" s="31" t="s">
        <v>530</v>
      </c>
      <c r="B179" s="36">
        <f t="shared" si="18"/>
        <v>3329406</v>
      </c>
      <c r="C179" s="36">
        <v>2328040</v>
      </c>
      <c r="D179" s="36">
        <v>0</v>
      </c>
      <c r="E179" s="36">
        <v>309580</v>
      </c>
      <c r="F179" s="36">
        <v>556695</v>
      </c>
      <c r="G179" s="36">
        <v>135091</v>
      </c>
      <c r="H179" s="36"/>
      <c r="I179" s="36">
        <f t="shared" si="19"/>
        <v>3328992</v>
      </c>
      <c r="J179" s="36">
        <f t="shared" si="20"/>
        <v>1583973</v>
      </c>
      <c r="K179" s="36">
        <v>802450</v>
      </c>
      <c r="L179" s="36">
        <v>90152</v>
      </c>
      <c r="M179" s="36">
        <v>691371</v>
      </c>
      <c r="N179" s="36">
        <f t="shared" si="21"/>
        <v>384299</v>
      </c>
      <c r="O179" s="36">
        <v>212145</v>
      </c>
      <c r="P179" s="36">
        <v>172154</v>
      </c>
      <c r="Q179" s="36">
        <f t="shared" si="22"/>
        <v>1360720</v>
      </c>
      <c r="R179" s="36">
        <v>1313446</v>
      </c>
      <c r="S179" s="36">
        <v>47274</v>
      </c>
      <c r="T179" s="36"/>
      <c r="U179" s="36">
        <f t="shared" si="23"/>
        <v>13134.46</v>
      </c>
      <c r="V179" s="36"/>
      <c r="W179" s="36"/>
      <c r="X179" s="36"/>
      <c r="Y179" s="36">
        <f t="shared" si="24"/>
        <v>47.274000000000001</v>
      </c>
      <c r="AA179" s="186">
        <f t="shared" si="25"/>
        <v>0.39454765887091348</v>
      </c>
      <c r="AB179" s="186"/>
      <c r="AC179" s="186"/>
      <c r="AD179" s="186"/>
      <c r="AE179" s="186">
        <f t="shared" si="26"/>
        <v>1.4200694985148657E-2</v>
      </c>
    </row>
    <row r="180" spans="1:31">
      <c r="A180" s="31" t="s">
        <v>531</v>
      </c>
      <c r="B180" s="36">
        <f t="shared" si="18"/>
        <v>3341309</v>
      </c>
      <c r="C180" s="36">
        <v>2327015</v>
      </c>
      <c r="D180" s="36">
        <v>0</v>
      </c>
      <c r="E180" s="36">
        <v>319850</v>
      </c>
      <c r="F180" s="36">
        <v>562732</v>
      </c>
      <c r="G180" s="36">
        <v>131712</v>
      </c>
      <c r="H180" s="36"/>
      <c r="I180" s="36">
        <f t="shared" si="19"/>
        <v>3340896</v>
      </c>
      <c r="J180" s="36">
        <f t="shared" si="20"/>
        <v>1600342</v>
      </c>
      <c r="K180" s="36">
        <v>824502</v>
      </c>
      <c r="L180" s="36">
        <v>81810</v>
      </c>
      <c r="M180" s="36">
        <v>694030</v>
      </c>
      <c r="N180" s="36">
        <f t="shared" si="21"/>
        <v>412624</v>
      </c>
      <c r="O180" s="36">
        <v>216167</v>
      </c>
      <c r="P180" s="36">
        <v>196457</v>
      </c>
      <c r="Q180" s="36">
        <f t="shared" si="22"/>
        <v>1327930</v>
      </c>
      <c r="R180" s="36">
        <v>1286346</v>
      </c>
      <c r="S180" s="36">
        <v>41584</v>
      </c>
      <c r="T180" s="36"/>
      <c r="U180" s="36">
        <f t="shared" si="23"/>
        <v>12863.46</v>
      </c>
      <c r="V180" s="36"/>
      <c r="W180" s="36"/>
      <c r="X180" s="36"/>
      <c r="Y180" s="36">
        <f t="shared" si="24"/>
        <v>41.584000000000003</v>
      </c>
      <c r="AA180" s="186">
        <f t="shared" si="25"/>
        <v>0.38503024338381081</v>
      </c>
      <c r="AB180" s="186"/>
      <c r="AC180" s="186"/>
      <c r="AD180" s="186"/>
      <c r="AE180" s="186">
        <f t="shared" si="26"/>
        <v>1.24469603363888E-2</v>
      </c>
    </row>
    <row r="181" spans="1:31">
      <c r="A181" s="31" t="s">
        <v>532</v>
      </c>
      <c r="B181" s="36">
        <f t="shared" si="18"/>
        <v>3320204</v>
      </c>
      <c r="C181" s="36">
        <v>2311287</v>
      </c>
      <c r="D181" s="36">
        <v>0</v>
      </c>
      <c r="E181" s="36">
        <v>307170</v>
      </c>
      <c r="F181" s="36">
        <v>567862</v>
      </c>
      <c r="G181" s="36">
        <v>133885</v>
      </c>
      <c r="H181" s="36"/>
      <c r="I181" s="36">
        <f t="shared" si="19"/>
        <v>3319791</v>
      </c>
      <c r="J181" s="36">
        <f t="shared" si="20"/>
        <v>1603277</v>
      </c>
      <c r="K181" s="36">
        <v>840110</v>
      </c>
      <c r="L181" s="36">
        <v>61834</v>
      </c>
      <c r="M181" s="36">
        <v>701333</v>
      </c>
      <c r="N181" s="36">
        <f t="shared" si="21"/>
        <v>395125</v>
      </c>
      <c r="O181" s="36">
        <v>189589</v>
      </c>
      <c r="P181" s="36">
        <v>205536</v>
      </c>
      <c r="Q181" s="36">
        <f t="shared" si="22"/>
        <v>1321389</v>
      </c>
      <c r="R181" s="36">
        <v>1281589</v>
      </c>
      <c r="S181" s="36">
        <v>39800</v>
      </c>
      <c r="T181" s="36"/>
      <c r="U181" s="36">
        <f t="shared" si="23"/>
        <v>12815.89</v>
      </c>
      <c r="V181" s="36"/>
      <c r="W181" s="36"/>
      <c r="X181" s="36"/>
      <c r="Y181" s="36">
        <f t="shared" si="24"/>
        <v>39.799999999999997</v>
      </c>
      <c r="AA181" s="186">
        <f t="shared" si="25"/>
        <v>0.38604508536832588</v>
      </c>
      <c r="AB181" s="186"/>
      <c r="AC181" s="186"/>
      <c r="AD181" s="186"/>
      <c r="AE181" s="186">
        <f t="shared" si="26"/>
        <v>1.1988706517970559E-2</v>
      </c>
    </row>
    <row r="182" spans="1:31">
      <c r="A182" s="31" t="s">
        <v>533</v>
      </c>
      <c r="B182" s="36">
        <f t="shared" si="18"/>
        <v>3320309</v>
      </c>
      <c r="C182" s="36">
        <v>2337121</v>
      </c>
      <c r="D182" s="36">
        <v>0</v>
      </c>
      <c r="E182" s="36">
        <v>277630</v>
      </c>
      <c r="F182" s="36">
        <v>571562</v>
      </c>
      <c r="G182" s="36">
        <v>133996</v>
      </c>
      <c r="H182" s="36"/>
      <c r="I182" s="36">
        <f t="shared" si="19"/>
        <v>3319896</v>
      </c>
      <c r="J182" s="36">
        <f t="shared" si="20"/>
        <v>1604136</v>
      </c>
      <c r="K182" s="36">
        <v>836393</v>
      </c>
      <c r="L182" s="36">
        <v>62599</v>
      </c>
      <c r="M182" s="36">
        <v>705144</v>
      </c>
      <c r="N182" s="36">
        <f t="shared" si="21"/>
        <v>396689</v>
      </c>
      <c r="O182" s="36">
        <v>218325</v>
      </c>
      <c r="P182" s="36">
        <v>178364</v>
      </c>
      <c r="Q182" s="36">
        <f t="shared" si="22"/>
        <v>1319071</v>
      </c>
      <c r="R182" s="36">
        <v>1282404</v>
      </c>
      <c r="S182" s="36">
        <v>36667</v>
      </c>
      <c r="T182" s="36"/>
      <c r="U182" s="36">
        <f t="shared" si="23"/>
        <v>12824.04</v>
      </c>
      <c r="V182" s="36"/>
      <c r="W182" s="36"/>
      <c r="X182" s="36"/>
      <c r="Y182" s="36">
        <f t="shared" si="24"/>
        <v>36.667000000000002</v>
      </c>
      <c r="AA182" s="186">
        <f t="shared" si="25"/>
        <v>0.38627836534638432</v>
      </c>
      <c r="AB182" s="186"/>
      <c r="AC182" s="186"/>
      <c r="AD182" s="186"/>
      <c r="AE182" s="186">
        <f t="shared" si="26"/>
        <v>1.1044623084578552E-2</v>
      </c>
    </row>
    <row r="183" spans="1:31">
      <c r="A183" s="31" t="s">
        <v>534</v>
      </c>
      <c r="B183" s="36">
        <f t="shared" si="18"/>
        <v>3356209</v>
      </c>
      <c r="C183" s="36">
        <v>2362609</v>
      </c>
      <c r="D183" s="36">
        <v>0</v>
      </c>
      <c r="E183" s="36">
        <v>288330</v>
      </c>
      <c r="F183" s="36">
        <v>572683</v>
      </c>
      <c r="G183" s="36">
        <v>132587</v>
      </c>
      <c r="H183" s="36"/>
      <c r="I183" s="36">
        <f t="shared" si="19"/>
        <v>3355795</v>
      </c>
      <c r="J183" s="36">
        <f t="shared" si="20"/>
        <v>1630202</v>
      </c>
      <c r="K183" s="36">
        <v>843540</v>
      </c>
      <c r="L183" s="36">
        <v>81806</v>
      </c>
      <c r="M183" s="36">
        <v>704856</v>
      </c>
      <c r="N183" s="36">
        <f t="shared" si="21"/>
        <v>384019</v>
      </c>
      <c r="O183" s="36">
        <v>212022</v>
      </c>
      <c r="P183" s="36">
        <v>171997</v>
      </c>
      <c r="Q183" s="36">
        <f t="shared" si="22"/>
        <v>1341574</v>
      </c>
      <c r="R183" s="36">
        <v>1307047</v>
      </c>
      <c r="S183" s="36">
        <v>34527</v>
      </c>
      <c r="T183" s="36"/>
      <c r="U183" s="36">
        <f t="shared" si="23"/>
        <v>13070.47</v>
      </c>
      <c r="V183" s="36"/>
      <c r="W183" s="36"/>
      <c r="X183" s="36"/>
      <c r="Y183" s="36">
        <f t="shared" si="24"/>
        <v>34.527000000000001</v>
      </c>
      <c r="AA183" s="186">
        <f t="shared" si="25"/>
        <v>0.38948952483688665</v>
      </c>
      <c r="AB183" s="186"/>
      <c r="AC183" s="186"/>
      <c r="AD183" s="186"/>
      <c r="AE183" s="186">
        <f t="shared" si="26"/>
        <v>1.0288769129222733E-2</v>
      </c>
    </row>
    <row r="184" spans="1:31">
      <c r="A184" s="31" t="s">
        <v>535</v>
      </c>
      <c r="B184" s="36">
        <f t="shared" si="18"/>
        <v>3396114</v>
      </c>
      <c r="C184" s="36">
        <v>2399301</v>
      </c>
      <c r="D184" s="36">
        <v>0</v>
      </c>
      <c r="E184" s="36">
        <v>288670</v>
      </c>
      <c r="F184" s="36">
        <v>575404</v>
      </c>
      <c r="G184" s="36">
        <v>132739</v>
      </c>
      <c r="H184" s="36"/>
      <c r="I184" s="36">
        <f t="shared" si="19"/>
        <v>3395700</v>
      </c>
      <c r="J184" s="36">
        <f t="shared" si="20"/>
        <v>1657099</v>
      </c>
      <c r="K184" s="36">
        <v>862976</v>
      </c>
      <c r="L184" s="36">
        <v>86395</v>
      </c>
      <c r="M184" s="36">
        <v>707728</v>
      </c>
      <c r="N184" s="36">
        <f t="shared" si="21"/>
        <v>403897</v>
      </c>
      <c r="O184" s="36">
        <v>238347</v>
      </c>
      <c r="P184" s="36">
        <v>165550</v>
      </c>
      <c r="Q184" s="36">
        <f t="shared" si="22"/>
        <v>1334704</v>
      </c>
      <c r="R184" s="36">
        <v>1297979</v>
      </c>
      <c r="S184" s="36">
        <v>36725</v>
      </c>
      <c r="T184" s="36"/>
      <c r="U184" s="36">
        <f t="shared" si="23"/>
        <v>12979.79</v>
      </c>
      <c r="V184" s="36"/>
      <c r="W184" s="36"/>
      <c r="X184" s="36"/>
      <c r="Y184" s="36">
        <f t="shared" si="24"/>
        <v>36.725000000000001</v>
      </c>
      <c r="AA184" s="186">
        <f t="shared" si="25"/>
        <v>0.38224195305827957</v>
      </c>
      <c r="AB184" s="186"/>
      <c r="AC184" s="186"/>
      <c r="AD184" s="186"/>
      <c r="AE184" s="186">
        <f t="shared" si="26"/>
        <v>1.0815148570250611E-2</v>
      </c>
    </row>
    <row r="185" spans="1:31">
      <c r="A185" s="31" t="s">
        <v>536</v>
      </c>
      <c r="B185" s="36">
        <f t="shared" si="18"/>
        <v>3412395</v>
      </c>
      <c r="C185" s="36">
        <v>2426229</v>
      </c>
      <c r="D185" s="36">
        <v>0</v>
      </c>
      <c r="E185" s="36">
        <v>233880</v>
      </c>
      <c r="F185" s="36">
        <v>580218</v>
      </c>
      <c r="G185" s="36">
        <v>172068</v>
      </c>
      <c r="H185" s="36"/>
      <c r="I185" s="36">
        <f t="shared" si="19"/>
        <v>3411981</v>
      </c>
      <c r="J185" s="36">
        <f t="shared" si="20"/>
        <v>1670046</v>
      </c>
      <c r="K185" s="36">
        <v>856899</v>
      </c>
      <c r="L185" s="36">
        <v>61275</v>
      </c>
      <c r="M185" s="36">
        <v>751872</v>
      </c>
      <c r="N185" s="36">
        <f t="shared" si="21"/>
        <v>388934</v>
      </c>
      <c r="O185" s="36">
        <v>278298</v>
      </c>
      <c r="P185" s="36">
        <v>110636</v>
      </c>
      <c r="Q185" s="36">
        <f t="shared" si="22"/>
        <v>1353001</v>
      </c>
      <c r="R185" s="36">
        <v>1291032</v>
      </c>
      <c r="S185" s="36">
        <v>61969</v>
      </c>
      <c r="T185" s="36"/>
      <c r="U185" s="36">
        <f t="shared" si="23"/>
        <v>12910.32</v>
      </c>
      <c r="V185" s="36"/>
      <c r="W185" s="36"/>
      <c r="X185" s="36"/>
      <c r="Y185" s="36">
        <f t="shared" si="24"/>
        <v>61.969000000000001</v>
      </c>
      <c r="AA185" s="186">
        <f t="shared" si="25"/>
        <v>0.37838194292406668</v>
      </c>
      <c r="AB185" s="186"/>
      <c r="AC185" s="186"/>
      <c r="AD185" s="186"/>
      <c r="AE185" s="186">
        <f t="shared" si="26"/>
        <v>1.816217616686611E-2</v>
      </c>
    </row>
    <row r="186" spans="1:31">
      <c r="A186" s="31" t="s">
        <v>537</v>
      </c>
      <c r="B186" s="36">
        <f t="shared" si="18"/>
        <v>3436818</v>
      </c>
      <c r="C186" s="36">
        <v>2420385</v>
      </c>
      <c r="D186" s="36">
        <v>0</v>
      </c>
      <c r="E186" s="36">
        <v>265380</v>
      </c>
      <c r="F186" s="36">
        <v>581049</v>
      </c>
      <c r="G186" s="36">
        <v>170004</v>
      </c>
      <c r="H186" s="36"/>
      <c r="I186" s="36">
        <f t="shared" si="19"/>
        <v>3436404</v>
      </c>
      <c r="J186" s="36">
        <f t="shared" si="20"/>
        <v>1674572</v>
      </c>
      <c r="K186" s="36">
        <v>874804</v>
      </c>
      <c r="L186" s="36">
        <v>49130</v>
      </c>
      <c r="M186" s="36">
        <v>750638</v>
      </c>
      <c r="N186" s="36">
        <f t="shared" si="21"/>
        <v>452746</v>
      </c>
      <c r="O186" s="36">
        <v>263069</v>
      </c>
      <c r="P186" s="36">
        <v>189677</v>
      </c>
      <c r="Q186" s="36">
        <f t="shared" si="22"/>
        <v>1309086</v>
      </c>
      <c r="R186" s="36">
        <v>1282513</v>
      </c>
      <c r="S186" s="36">
        <v>26573</v>
      </c>
      <c r="T186" s="36"/>
      <c r="U186" s="36">
        <f t="shared" si="23"/>
        <v>12825.13</v>
      </c>
      <c r="V186" s="36"/>
      <c r="W186" s="36"/>
      <c r="X186" s="36"/>
      <c r="Y186" s="36">
        <f t="shared" si="24"/>
        <v>26.573</v>
      </c>
      <c r="AA186" s="186">
        <f t="shared" si="25"/>
        <v>0.37321368500327667</v>
      </c>
      <c r="AB186" s="186"/>
      <c r="AC186" s="186"/>
      <c r="AD186" s="186"/>
      <c r="AE186" s="186">
        <f t="shared" si="26"/>
        <v>7.7327927682542567E-3</v>
      </c>
    </row>
    <row r="187" spans="1:31">
      <c r="A187" s="31" t="s">
        <v>538</v>
      </c>
      <c r="B187" s="36">
        <f t="shared" si="18"/>
        <v>3427940</v>
      </c>
      <c r="C187" s="36">
        <v>2435387</v>
      </c>
      <c r="D187" s="36">
        <v>0</v>
      </c>
      <c r="E187" s="36">
        <v>236570</v>
      </c>
      <c r="F187" s="36">
        <v>587549</v>
      </c>
      <c r="G187" s="36">
        <v>168434</v>
      </c>
      <c r="H187" s="36"/>
      <c r="I187" s="36">
        <f t="shared" si="19"/>
        <v>3427524</v>
      </c>
      <c r="J187" s="36">
        <f t="shared" si="20"/>
        <v>1710170</v>
      </c>
      <c r="K187" s="36">
        <v>891255</v>
      </c>
      <c r="L187" s="36">
        <v>63347</v>
      </c>
      <c r="M187" s="36">
        <v>755568</v>
      </c>
      <c r="N187" s="36">
        <f t="shared" si="21"/>
        <v>413189</v>
      </c>
      <c r="O187" s="36">
        <v>262871</v>
      </c>
      <c r="P187" s="36">
        <v>150318</v>
      </c>
      <c r="Q187" s="36">
        <f t="shared" si="22"/>
        <v>1304165</v>
      </c>
      <c r="R187" s="36">
        <v>1281260</v>
      </c>
      <c r="S187" s="36">
        <v>22905</v>
      </c>
      <c r="T187" s="36"/>
      <c r="U187" s="36">
        <f t="shared" si="23"/>
        <v>12812.6</v>
      </c>
      <c r="V187" s="36"/>
      <c r="W187" s="36"/>
      <c r="X187" s="36"/>
      <c r="Y187" s="36">
        <f t="shared" si="24"/>
        <v>22.905000000000001</v>
      </c>
      <c r="AA187" s="186">
        <f t="shared" si="25"/>
        <v>0.37381503382616721</v>
      </c>
      <c r="AB187" s="186"/>
      <c r="AC187" s="186"/>
      <c r="AD187" s="186"/>
      <c r="AE187" s="186">
        <f t="shared" si="26"/>
        <v>6.6826665546324401E-3</v>
      </c>
    </row>
    <row r="188" spans="1:31">
      <c r="A188" s="31" t="s">
        <v>539</v>
      </c>
      <c r="B188" s="36">
        <f t="shared" si="18"/>
        <v>3461063</v>
      </c>
      <c r="C188" s="36">
        <v>2453505</v>
      </c>
      <c r="D188" s="36">
        <v>0</v>
      </c>
      <c r="E188" s="36">
        <v>252030</v>
      </c>
      <c r="F188" s="36">
        <v>591542</v>
      </c>
      <c r="G188" s="36">
        <v>163986</v>
      </c>
      <c r="H188" s="36"/>
      <c r="I188" s="36">
        <f t="shared" si="19"/>
        <v>3460649</v>
      </c>
      <c r="J188" s="36">
        <f t="shared" si="20"/>
        <v>1726429</v>
      </c>
      <c r="K188" s="36">
        <v>899141</v>
      </c>
      <c r="L188" s="36">
        <v>72174</v>
      </c>
      <c r="M188" s="36">
        <v>755114</v>
      </c>
      <c r="N188" s="36">
        <f t="shared" si="21"/>
        <v>412018</v>
      </c>
      <c r="O188" s="36">
        <v>266813</v>
      </c>
      <c r="P188" s="36">
        <v>145205</v>
      </c>
      <c r="Q188" s="36">
        <f t="shared" si="22"/>
        <v>1322202</v>
      </c>
      <c r="R188" s="36">
        <v>1287551</v>
      </c>
      <c r="S188" s="36">
        <v>34651</v>
      </c>
      <c r="T188" s="36"/>
      <c r="U188" s="36">
        <f t="shared" si="23"/>
        <v>12875.51</v>
      </c>
      <c r="V188" s="36"/>
      <c r="W188" s="36"/>
      <c r="X188" s="36"/>
      <c r="Y188" s="36">
        <f t="shared" si="24"/>
        <v>34.651000000000003</v>
      </c>
      <c r="AA188" s="186">
        <f t="shared" si="25"/>
        <v>0.37205477932029513</v>
      </c>
      <c r="AB188" s="186"/>
      <c r="AC188" s="186"/>
      <c r="AD188" s="186"/>
      <c r="AE188" s="186">
        <f t="shared" si="26"/>
        <v>1.0012861749342392E-2</v>
      </c>
    </row>
    <row r="189" spans="1:31">
      <c r="A189" s="31" t="s">
        <v>540</v>
      </c>
      <c r="B189" s="36">
        <f t="shared" si="18"/>
        <v>3551685</v>
      </c>
      <c r="C189" s="36">
        <v>2474623</v>
      </c>
      <c r="D189" s="36">
        <v>0</v>
      </c>
      <c r="E189" s="36">
        <v>306390</v>
      </c>
      <c r="F189" s="36">
        <v>770672</v>
      </c>
      <c r="G189" s="36">
        <v>0</v>
      </c>
      <c r="H189" s="36"/>
      <c r="I189" s="36">
        <f t="shared" si="19"/>
        <v>3551271</v>
      </c>
      <c r="J189" s="36">
        <f t="shared" si="20"/>
        <v>1721925</v>
      </c>
      <c r="K189" s="36">
        <v>875838</v>
      </c>
      <c r="L189" s="36">
        <v>75829</v>
      </c>
      <c r="M189" s="36">
        <v>770258</v>
      </c>
      <c r="N189" s="36">
        <f t="shared" si="21"/>
        <v>450489</v>
      </c>
      <c r="O189" s="36">
        <v>262387</v>
      </c>
      <c r="P189" s="36">
        <v>188102</v>
      </c>
      <c r="Q189" s="36">
        <f t="shared" si="22"/>
        <v>1378857</v>
      </c>
      <c r="R189" s="36">
        <v>1336398</v>
      </c>
      <c r="S189" s="36">
        <v>42459</v>
      </c>
      <c r="T189" s="36"/>
      <c r="U189" s="36">
        <f t="shared" si="23"/>
        <v>13363.98</v>
      </c>
      <c r="V189" s="36"/>
      <c r="W189" s="36"/>
      <c r="X189" s="36"/>
      <c r="Y189" s="36">
        <f t="shared" si="24"/>
        <v>42.459000000000003</v>
      </c>
      <c r="AA189" s="186">
        <f t="shared" si="25"/>
        <v>0.37631540932809687</v>
      </c>
      <c r="AB189" s="186"/>
      <c r="AC189" s="186"/>
      <c r="AD189" s="186"/>
      <c r="AE189" s="186">
        <f t="shared" si="26"/>
        <v>1.1956001104956508E-2</v>
      </c>
    </row>
    <row r="190" spans="1:31">
      <c r="A190" s="31" t="s">
        <v>541</v>
      </c>
      <c r="B190" s="36">
        <f t="shared" si="18"/>
        <v>3660549</v>
      </c>
      <c r="C190" s="36">
        <v>2502652</v>
      </c>
      <c r="D190" s="36">
        <v>0</v>
      </c>
      <c r="E190" s="36">
        <v>387960</v>
      </c>
      <c r="F190" s="36">
        <v>599757</v>
      </c>
      <c r="G190" s="36">
        <v>170180</v>
      </c>
      <c r="H190" s="36"/>
      <c r="I190" s="36">
        <f t="shared" si="19"/>
        <v>3660134</v>
      </c>
      <c r="J190" s="36">
        <f t="shared" si="20"/>
        <v>1783688</v>
      </c>
      <c r="K190" s="36">
        <v>907203</v>
      </c>
      <c r="L190" s="36">
        <v>106962</v>
      </c>
      <c r="M190" s="36">
        <v>769523</v>
      </c>
      <c r="N190" s="36">
        <f t="shared" si="21"/>
        <v>491981</v>
      </c>
      <c r="O190" s="36">
        <v>260468</v>
      </c>
      <c r="P190" s="36">
        <v>231513</v>
      </c>
      <c r="Q190" s="36">
        <f t="shared" si="22"/>
        <v>1384465</v>
      </c>
      <c r="R190" s="36">
        <v>1334980</v>
      </c>
      <c r="S190" s="36">
        <v>49485</v>
      </c>
      <c r="T190" s="36"/>
      <c r="U190" s="36">
        <f t="shared" si="23"/>
        <v>13349.8</v>
      </c>
      <c r="V190" s="36"/>
      <c r="W190" s="36"/>
      <c r="X190" s="36"/>
      <c r="Y190" s="36">
        <f t="shared" si="24"/>
        <v>49.484999999999999</v>
      </c>
      <c r="AA190" s="186">
        <f t="shared" si="25"/>
        <v>0.36473528018373097</v>
      </c>
      <c r="AB190" s="186"/>
      <c r="AC190" s="186"/>
      <c r="AD190" s="186"/>
      <c r="AE190" s="186">
        <f t="shared" si="26"/>
        <v>1.3519996808860003E-2</v>
      </c>
    </row>
    <row r="191" spans="1:31">
      <c r="A191" s="31" t="s">
        <v>542</v>
      </c>
      <c r="B191" s="36">
        <f t="shared" si="18"/>
        <v>3634005</v>
      </c>
      <c r="C191" s="36">
        <v>2527126</v>
      </c>
      <c r="D191" s="36">
        <v>0</v>
      </c>
      <c r="E191" s="36">
        <v>333120</v>
      </c>
      <c r="F191" s="36">
        <v>604975</v>
      </c>
      <c r="G191" s="36">
        <v>168784</v>
      </c>
      <c r="H191" s="36"/>
      <c r="I191" s="36">
        <f t="shared" si="19"/>
        <v>3633591</v>
      </c>
      <c r="J191" s="36">
        <f t="shared" si="20"/>
        <v>1764969</v>
      </c>
      <c r="K191" s="36">
        <v>897652</v>
      </c>
      <c r="L191" s="36">
        <v>93972</v>
      </c>
      <c r="M191" s="36">
        <v>773345</v>
      </c>
      <c r="N191" s="36">
        <f t="shared" si="21"/>
        <v>463557</v>
      </c>
      <c r="O191" s="36">
        <v>281076</v>
      </c>
      <c r="P191" s="36">
        <v>182481</v>
      </c>
      <c r="Q191" s="36">
        <f t="shared" si="22"/>
        <v>1405065</v>
      </c>
      <c r="R191" s="36">
        <v>1348398</v>
      </c>
      <c r="S191" s="36">
        <v>56667</v>
      </c>
      <c r="T191" s="36"/>
      <c r="U191" s="36">
        <f t="shared" si="23"/>
        <v>13483.98</v>
      </c>
      <c r="V191" s="36"/>
      <c r="W191" s="36"/>
      <c r="X191" s="36"/>
      <c r="Y191" s="36">
        <f t="shared" si="24"/>
        <v>56.667000000000002</v>
      </c>
      <c r="AA191" s="186">
        <f t="shared" si="25"/>
        <v>0.37109239867668098</v>
      </c>
      <c r="AB191" s="186"/>
      <c r="AC191" s="186"/>
      <c r="AD191" s="186"/>
      <c r="AE191" s="186">
        <f t="shared" si="26"/>
        <v>1.5595316038596528E-2</v>
      </c>
    </row>
    <row r="192" spans="1:31">
      <c r="A192" s="31" t="s">
        <v>543</v>
      </c>
      <c r="B192" s="36">
        <f t="shared" si="18"/>
        <v>3625450</v>
      </c>
      <c r="C192" s="36">
        <v>2500871</v>
      </c>
      <c r="D192" s="36">
        <v>0</v>
      </c>
      <c r="E192" s="36">
        <v>349280</v>
      </c>
      <c r="F192" s="36">
        <v>610408</v>
      </c>
      <c r="G192" s="36">
        <v>164891</v>
      </c>
      <c r="H192" s="36"/>
      <c r="I192" s="36">
        <f t="shared" si="19"/>
        <v>3625035</v>
      </c>
      <c r="J192" s="36">
        <f t="shared" si="20"/>
        <v>1748507</v>
      </c>
      <c r="K192" s="36">
        <v>925976</v>
      </c>
      <c r="L192" s="36">
        <v>47646</v>
      </c>
      <c r="M192" s="36">
        <v>774885</v>
      </c>
      <c r="N192" s="36">
        <f t="shared" si="21"/>
        <v>505965</v>
      </c>
      <c r="O192" s="36">
        <v>250778</v>
      </c>
      <c r="P192" s="36">
        <v>255187</v>
      </c>
      <c r="Q192" s="36">
        <f t="shared" si="22"/>
        <v>1370563</v>
      </c>
      <c r="R192" s="36">
        <v>1324116</v>
      </c>
      <c r="S192" s="36">
        <v>46447</v>
      </c>
      <c r="T192" s="36"/>
      <c r="U192" s="36">
        <f t="shared" si="23"/>
        <v>13241.16</v>
      </c>
      <c r="V192" s="36"/>
      <c r="W192" s="36"/>
      <c r="X192" s="36"/>
      <c r="Y192" s="36">
        <f t="shared" si="24"/>
        <v>46.447000000000003</v>
      </c>
      <c r="AA192" s="186">
        <f t="shared" si="25"/>
        <v>0.36526985256694072</v>
      </c>
      <c r="AB192" s="186"/>
      <c r="AC192" s="186"/>
      <c r="AD192" s="186"/>
      <c r="AE192" s="186">
        <f t="shared" si="26"/>
        <v>1.2812841807044622E-2</v>
      </c>
    </row>
    <row r="193" spans="1:31">
      <c r="A193" s="31" t="s">
        <v>544</v>
      </c>
      <c r="B193" s="36">
        <f t="shared" si="18"/>
        <v>3620789</v>
      </c>
      <c r="C193" s="36">
        <v>2520346</v>
      </c>
      <c r="D193" s="36">
        <v>0</v>
      </c>
      <c r="E193" s="36">
        <v>317580</v>
      </c>
      <c r="F193" s="36">
        <v>614508</v>
      </c>
      <c r="G193" s="36">
        <v>168355</v>
      </c>
      <c r="H193" s="36"/>
      <c r="I193" s="36">
        <f t="shared" si="19"/>
        <v>3620376</v>
      </c>
      <c r="J193" s="36">
        <f t="shared" si="20"/>
        <v>1801574</v>
      </c>
      <c r="K193" s="36">
        <v>956614</v>
      </c>
      <c r="L193" s="36">
        <v>62511</v>
      </c>
      <c r="M193" s="36">
        <v>782449</v>
      </c>
      <c r="N193" s="36">
        <f t="shared" si="21"/>
        <v>461772</v>
      </c>
      <c r="O193" s="36">
        <v>234911</v>
      </c>
      <c r="P193" s="36">
        <v>226861</v>
      </c>
      <c r="Q193" s="36">
        <f t="shared" si="22"/>
        <v>1357030</v>
      </c>
      <c r="R193" s="36">
        <v>1328821</v>
      </c>
      <c r="S193" s="36">
        <v>28209</v>
      </c>
      <c r="T193" s="36"/>
      <c r="U193" s="36">
        <f t="shared" si="23"/>
        <v>13288.21</v>
      </c>
      <c r="V193" s="36"/>
      <c r="W193" s="36"/>
      <c r="X193" s="36"/>
      <c r="Y193" s="36">
        <f t="shared" si="24"/>
        <v>28.209</v>
      </c>
      <c r="AA193" s="186">
        <f t="shared" si="25"/>
        <v>0.36703950086952297</v>
      </c>
      <c r="AB193" s="186"/>
      <c r="AC193" s="186"/>
      <c r="AD193" s="186"/>
      <c r="AE193" s="186">
        <f t="shared" si="26"/>
        <v>7.7917321294804741E-3</v>
      </c>
    </row>
    <row r="194" spans="1:31">
      <c r="A194" s="31" t="s">
        <v>545</v>
      </c>
      <c r="B194" s="36">
        <f t="shared" si="18"/>
        <v>3605029</v>
      </c>
      <c r="C194" s="36">
        <v>2536922</v>
      </c>
      <c r="D194" s="36">
        <v>0</v>
      </c>
      <c r="E194" s="36">
        <v>280340</v>
      </c>
      <c r="F194" s="36">
        <v>618608</v>
      </c>
      <c r="G194" s="36">
        <v>169159</v>
      </c>
      <c r="H194" s="36"/>
      <c r="I194" s="36">
        <f t="shared" si="19"/>
        <v>3604615</v>
      </c>
      <c r="J194" s="36">
        <f t="shared" si="20"/>
        <v>1797901</v>
      </c>
      <c r="K194" s="36">
        <v>961768</v>
      </c>
      <c r="L194" s="36">
        <v>48780</v>
      </c>
      <c r="M194" s="36">
        <v>787353</v>
      </c>
      <c r="N194" s="36">
        <f t="shared" si="21"/>
        <v>460344</v>
      </c>
      <c r="O194" s="36">
        <v>250916</v>
      </c>
      <c r="P194" s="36">
        <v>209428</v>
      </c>
      <c r="Q194" s="36">
        <f t="shared" si="22"/>
        <v>1346370</v>
      </c>
      <c r="R194" s="36">
        <v>1324238</v>
      </c>
      <c r="S194" s="36">
        <v>22132</v>
      </c>
      <c r="T194" s="36"/>
      <c r="U194" s="36">
        <f t="shared" si="23"/>
        <v>13242.38</v>
      </c>
      <c r="V194" s="36"/>
      <c r="W194" s="36"/>
      <c r="X194" s="36"/>
      <c r="Y194" s="36">
        <f t="shared" si="24"/>
        <v>22.132000000000001</v>
      </c>
      <c r="AA194" s="186">
        <f t="shared" si="25"/>
        <v>0.36737293719301506</v>
      </c>
      <c r="AB194" s="186"/>
      <c r="AC194" s="186"/>
      <c r="AD194" s="186"/>
      <c r="AE194" s="186">
        <f t="shared" si="26"/>
        <v>6.1399067584194155E-3</v>
      </c>
    </row>
    <row r="195" spans="1:31">
      <c r="A195" s="31" t="s">
        <v>546</v>
      </c>
      <c r="B195" s="36">
        <f t="shared" si="18"/>
        <v>3626766</v>
      </c>
      <c r="C195" s="36">
        <v>2518443</v>
      </c>
      <c r="D195" s="36">
        <v>0</v>
      </c>
      <c r="E195" s="36">
        <v>316670</v>
      </c>
      <c r="F195" s="36">
        <v>621736</v>
      </c>
      <c r="G195" s="36">
        <v>169917</v>
      </c>
      <c r="H195" s="36"/>
      <c r="I195" s="36">
        <f t="shared" si="19"/>
        <v>3626351</v>
      </c>
      <c r="J195" s="36">
        <f t="shared" si="20"/>
        <v>1800062</v>
      </c>
      <c r="K195" s="36">
        <v>937823</v>
      </c>
      <c r="L195" s="36">
        <v>71001</v>
      </c>
      <c r="M195" s="36">
        <v>791238</v>
      </c>
      <c r="N195" s="36">
        <f t="shared" si="21"/>
        <v>443652</v>
      </c>
      <c r="O195" s="36">
        <v>231021</v>
      </c>
      <c r="P195" s="36">
        <v>212631</v>
      </c>
      <c r="Q195" s="36">
        <f t="shared" si="22"/>
        <v>1382637</v>
      </c>
      <c r="R195" s="36">
        <v>1349599</v>
      </c>
      <c r="S195" s="36">
        <v>33038</v>
      </c>
      <c r="T195" s="36"/>
      <c r="U195" s="36">
        <f t="shared" si="23"/>
        <v>13495.99</v>
      </c>
      <c r="V195" s="36"/>
      <c r="W195" s="36"/>
      <c r="X195" s="36"/>
      <c r="Y195" s="36">
        <f t="shared" si="24"/>
        <v>33.037999999999997</v>
      </c>
      <c r="AA195" s="186">
        <f t="shared" si="25"/>
        <v>0.3721644705655906</v>
      </c>
      <c r="AB195" s="186"/>
      <c r="AC195" s="186"/>
      <c r="AD195" s="186"/>
      <c r="AE195" s="186">
        <f t="shared" si="26"/>
        <v>9.1105356320995961E-3</v>
      </c>
    </row>
    <row r="196" spans="1:31">
      <c r="A196" s="31" t="s">
        <v>547</v>
      </c>
      <c r="B196" s="36">
        <f t="shared" si="18"/>
        <v>3649811</v>
      </c>
      <c r="C196" s="36">
        <v>2549034</v>
      </c>
      <c r="D196" s="36">
        <v>0</v>
      </c>
      <c r="E196" s="36">
        <v>314230</v>
      </c>
      <c r="F196" s="36">
        <v>618430</v>
      </c>
      <c r="G196" s="36">
        <v>168117</v>
      </c>
      <c r="H196" s="36"/>
      <c r="I196" s="36">
        <f t="shared" si="19"/>
        <v>3649396</v>
      </c>
      <c r="J196" s="36">
        <f t="shared" si="20"/>
        <v>1807479</v>
      </c>
      <c r="K196" s="36">
        <v>957705</v>
      </c>
      <c r="L196" s="36">
        <v>63641</v>
      </c>
      <c r="M196" s="36">
        <v>786133</v>
      </c>
      <c r="N196" s="36">
        <f t="shared" si="21"/>
        <v>464875</v>
      </c>
      <c r="O196" s="36">
        <v>259581</v>
      </c>
      <c r="P196" s="36">
        <v>205294</v>
      </c>
      <c r="Q196" s="36">
        <f t="shared" si="22"/>
        <v>1377042</v>
      </c>
      <c r="R196" s="36">
        <v>1331748</v>
      </c>
      <c r="S196" s="36">
        <v>45294</v>
      </c>
      <c r="T196" s="36"/>
      <c r="U196" s="36">
        <f t="shared" si="23"/>
        <v>13317.48</v>
      </c>
      <c r="V196" s="36"/>
      <c r="W196" s="36"/>
      <c r="X196" s="36"/>
      <c r="Y196" s="36">
        <f t="shared" si="24"/>
        <v>45.293999999999997</v>
      </c>
      <c r="AA196" s="186">
        <f t="shared" si="25"/>
        <v>0.36492285298717925</v>
      </c>
      <c r="AB196" s="186"/>
      <c r="AC196" s="186"/>
      <c r="AD196" s="186"/>
      <c r="AE196" s="186">
        <f t="shared" si="26"/>
        <v>1.2411368895017148E-2</v>
      </c>
    </row>
    <row r="197" spans="1:31">
      <c r="A197" s="31" t="s">
        <v>548</v>
      </c>
      <c r="B197" s="36">
        <f t="shared" si="18"/>
        <v>3674226</v>
      </c>
      <c r="C197" s="36">
        <v>2572120</v>
      </c>
      <c r="D197" s="36">
        <v>0</v>
      </c>
      <c r="E197" s="36">
        <v>289590</v>
      </c>
      <c r="F197" s="36">
        <v>623194</v>
      </c>
      <c r="G197" s="36">
        <v>189322</v>
      </c>
      <c r="H197" s="36"/>
      <c r="I197" s="36">
        <f t="shared" si="19"/>
        <v>3673813</v>
      </c>
      <c r="J197" s="36">
        <f t="shared" si="20"/>
        <v>1835331</v>
      </c>
      <c r="K197" s="36">
        <v>975952</v>
      </c>
      <c r="L197" s="36">
        <v>47277</v>
      </c>
      <c r="M197" s="36">
        <v>812102</v>
      </c>
      <c r="N197" s="36">
        <f t="shared" si="21"/>
        <v>449271</v>
      </c>
      <c r="O197" s="36">
        <v>261564</v>
      </c>
      <c r="P197" s="36">
        <v>187707</v>
      </c>
      <c r="Q197" s="36">
        <f t="shared" si="22"/>
        <v>1389211</v>
      </c>
      <c r="R197" s="36">
        <v>1334604</v>
      </c>
      <c r="S197" s="36">
        <v>54607</v>
      </c>
      <c r="T197" s="36"/>
      <c r="U197" s="36">
        <f t="shared" si="23"/>
        <v>13346.04</v>
      </c>
      <c r="V197" s="36"/>
      <c r="W197" s="36"/>
      <c r="X197" s="36"/>
      <c r="Y197" s="36">
        <f t="shared" si="24"/>
        <v>54.606999999999999</v>
      </c>
      <c r="AA197" s="186">
        <f t="shared" si="25"/>
        <v>0.36327488633743743</v>
      </c>
      <c r="AB197" s="186"/>
      <c r="AC197" s="186"/>
      <c r="AD197" s="186"/>
      <c r="AE197" s="186">
        <f t="shared" si="26"/>
        <v>1.486384854101175E-2</v>
      </c>
    </row>
    <row r="198" spans="1:31">
      <c r="A198" s="31" t="s">
        <v>549</v>
      </c>
      <c r="B198" s="36">
        <f t="shared" si="18"/>
        <v>3685974</v>
      </c>
      <c r="C198" s="36">
        <v>2571553</v>
      </c>
      <c r="D198" s="36">
        <v>0</v>
      </c>
      <c r="E198" s="36">
        <v>296180</v>
      </c>
      <c r="F198" s="36">
        <v>628477</v>
      </c>
      <c r="G198" s="36">
        <v>189764</v>
      </c>
      <c r="H198" s="36"/>
      <c r="I198" s="36">
        <f t="shared" si="19"/>
        <v>3685561</v>
      </c>
      <c r="J198" s="36">
        <f t="shared" si="20"/>
        <v>1878801</v>
      </c>
      <c r="K198" s="36">
        <v>986991</v>
      </c>
      <c r="L198" s="36">
        <v>73983</v>
      </c>
      <c r="M198" s="36">
        <v>817827</v>
      </c>
      <c r="N198" s="36">
        <f t="shared" si="21"/>
        <v>480827</v>
      </c>
      <c r="O198" s="36">
        <v>288414</v>
      </c>
      <c r="P198" s="36">
        <v>192413</v>
      </c>
      <c r="Q198" s="36">
        <f t="shared" si="22"/>
        <v>1325933</v>
      </c>
      <c r="R198" s="36">
        <v>1296148</v>
      </c>
      <c r="S198" s="36">
        <v>29785</v>
      </c>
      <c r="T198" s="36"/>
      <c r="U198" s="36">
        <f t="shared" si="23"/>
        <v>12961.48</v>
      </c>
      <c r="V198" s="36"/>
      <c r="W198" s="36"/>
      <c r="X198" s="36"/>
      <c r="Y198" s="36">
        <f t="shared" si="24"/>
        <v>29.785</v>
      </c>
      <c r="AA198" s="186">
        <f t="shared" si="25"/>
        <v>0.35168268819862158</v>
      </c>
      <c r="AB198" s="186"/>
      <c r="AC198" s="186"/>
      <c r="AD198" s="186"/>
      <c r="AE198" s="186">
        <f t="shared" si="26"/>
        <v>8.0815376546474194E-3</v>
      </c>
    </row>
    <row r="199" spans="1:31">
      <c r="A199" s="31" t="s">
        <v>550</v>
      </c>
      <c r="B199" s="36">
        <f t="shared" si="18"/>
        <v>3697610</v>
      </c>
      <c r="C199" s="36">
        <v>2609368</v>
      </c>
      <c r="D199" s="36">
        <v>0</v>
      </c>
      <c r="E199" s="36">
        <v>269370</v>
      </c>
      <c r="F199" s="36">
        <v>632477</v>
      </c>
      <c r="G199" s="36">
        <v>186395</v>
      </c>
      <c r="H199" s="36"/>
      <c r="I199" s="36">
        <f t="shared" si="19"/>
        <v>3697195</v>
      </c>
      <c r="J199" s="36">
        <f t="shared" si="20"/>
        <v>1942211</v>
      </c>
      <c r="K199" s="36">
        <v>1014844</v>
      </c>
      <c r="L199" s="36">
        <v>108910</v>
      </c>
      <c r="M199" s="36">
        <v>818457</v>
      </c>
      <c r="N199" s="36">
        <f t="shared" si="21"/>
        <v>433599</v>
      </c>
      <c r="O199" s="36">
        <v>289128</v>
      </c>
      <c r="P199" s="36">
        <v>144471</v>
      </c>
      <c r="Q199" s="36">
        <f t="shared" si="22"/>
        <v>1321385</v>
      </c>
      <c r="R199" s="36">
        <v>1305396</v>
      </c>
      <c r="S199" s="36">
        <v>15989</v>
      </c>
      <c r="T199" s="36"/>
      <c r="U199" s="36">
        <f t="shared" si="23"/>
        <v>13053.96</v>
      </c>
      <c r="V199" s="36"/>
      <c r="W199" s="36"/>
      <c r="X199" s="36"/>
      <c r="Y199" s="36">
        <f t="shared" si="24"/>
        <v>15.989000000000001</v>
      </c>
      <c r="AA199" s="186">
        <f t="shared" si="25"/>
        <v>0.35307740056989151</v>
      </c>
      <c r="AB199" s="186"/>
      <c r="AC199" s="186"/>
      <c r="AD199" s="186"/>
      <c r="AE199" s="186">
        <f t="shared" si="26"/>
        <v>4.3246298883342646E-3</v>
      </c>
    </row>
    <row r="200" spans="1:31">
      <c r="A200" s="31" t="s">
        <v>551</v>
      </c>
      <c r="B200" s="36">
        <f t="shared" si="18"/>
        <v>3830528</v>
      </c>
      <c r="C200" s="36">
        <v>2730437</v>
      </c>
      <c r="D200" s="36">
        <v>0</v>
      </c>
      <c r="E200" s="36">
        <v>277310</v>
      </c>
      <c r="F200" s="36">
        <v>636679</v>
      </c>
      <c r="G200" s="36">
        <v>186102</v>
      </c>
      <c r="H200" s="36"/>
      <c r="I200" s="36">
        <f t="shared" si="19"/>
        <v>3830114</v>
      </c>
      <c r="J200" s="36">
        <f t="shared" si="20"/>
        <v>1952112</v>
      </c>
      <c r="K200" s="36">
        <v>1036736</v>
      </c>
      <c r="L200" s="36">
        <v>93009</v>
      </c>
      <c r="M200" s="36">
        <v>822367</v>
      </c>
      <c r="N200" s="36">
        <f t="shared" si="21"/>
        <v>488677</v>
      </c>
      <c r="O200" s="36">
        <v>314900</v>
      </c>
      <c r="P200" s="36">
        <v>173777</v>
      </c>
      <c r="Q200" s="36">
        <f t="shared" si="22"/>
        <v>1389325</v>
      </c>
      <c r="R200" s="36">
        <v>1378801</v>
      </c>
      <c r="S200" s="36">
        <v>10524</v>
      </c>
      <c r="T200" s="36"/>
      <c r="U200" s="36">
        <f t="shared" si="23"/>
        <v>13788.01</v>
      </c>
      <c r="V200" s="36"/>
      <c r="W200" s="36"/>
      <c r="X200" s="36"/>
      <c r="Y200" s="36">
        <f t="shared" si="24"/>
        <v>10.523999999999999</v>
      </c>
      <c r="AA200" s="186">
        <f t="shared" si="25"/>
        <v>0.35998954600306937</v>
      </c>
      <c r="AB200" s="186"/>
      <c r="AC200" s="186"/>
      <c r="AD200" s="186"/>
      <c r="AE200" s="186">
        <f t="shared" si="26"/>
        <v>2.7476988935577376E-3</v>
      </c>
    </row>
    <row r="201" spans="1:31">
      <c r="A201" s="31" t="s">
        <v>552</v>
      </c>
      <c r="B201" s="36">
        <f t="shared" si="18"/>
        <v>3947371</v>
      </c>
      <c r="C201" s="36">
        <v>2739070</v>
      </c>
      <c r="D201" s="36">
        <v>0</v>
      </c>
      <c r="E201" s="36">
        <v>372660</v>
      </c>
      <c r="F201" s="36">
        <v>835641</v>
      </c>
      <c r="G201" s="36">
        <v>0</v>
      </c>
      <c r="H201" s="36"/>
      <c r="I201" s="36">
        <f t="shared" si="19"/>
        <v>3946956</v>
      </c>
      <c r="J201" s="36">
        <f t="shared" si="20"/>
        <v>1965932</v>
      </c>
      <c r="K201" s="36">
        <v>1043198</v>
      </c>
      <c r="L201" s="36">
        <v>87507</v>
      </c>
      <c r="M201" s="36">
        <v>835227</v>
      </c>
      <c r="N201" s="36">
        <f t="shared" si="21"/>
        <v>573967</v>
      </c>
      <c r="O201" s="36">
        <v>297721</v>
      </c>
      <c r="P201" s="36">
        <v>276246</v>
      </c>
      <c r="Q201" s="36">
        <f t="shared" si="22"/>
        <v>1407057</v>
      </c>
      <c r="R201" s="36">
        <v>1398150</v>
      </c>
      <c r="S201" s="36">
        <v>8907</v>
      </c>
      <c r="T201" s="36"/>
      <c r="U201" s="36">
        <f t="shared" si="23"/>
        <v>13981.5</v>
      </c>
      <c r="V201" s="36"/>
      <c r="W201" s="36"/>
      <c r="X201" s="36"/>
      <c r="Y201" s="36">
        <f t="shared" si="24"/>
        <v>8.907</v>
      </c>
      <c r="AA201" s="186">
        <f t="shared" si="25"/>
        <v>0.35423501047389433</v>
      </c>
      <c r="AB201" s="186"/>
      <c r="AC201" s="186"/>
      <c r="AD201" s="186"/>
      <c r="AE201" s="186">
        <f t="shared" si="26"/>
        <v>2.2566757774852317E-3</v>
      </c>
    </row>
    <row r="202" spans="1:31">
      <c r="A202" s="31" t="s">
        <v>553</v>
      </c>
      <c r="B202" s="36">
        <f t="shared" si="18"/>
        <v>3996481</v>
      </c>
      <c r="C202" s="36">
        <v>2759361</v>
      </c>
      <c r="D202" s="36">
        <v>0</v>
      </c>
      <c r="E202" s="36">
        <v>404480</v>
      </c>
      <c r="F202" s="36">
        <v>646122</v>
      </c>
      <c r="G202" s="36">
        <v>186518</v>
      </c>
      <c r="H202" s="36"/>
      <c r="I202" s="36">
        <f t="shared" si="19"/>
        <v>3996068</v>
      </c>
      <c r="J202" s="36">
        <f t="shared" si="20"/>
        <v>1995905</v>
      </c>
      <c r="K202" s="36">
        <v>1058852</v>
      </c>
      <c r="L202" s="36">
        <v>104827</v>
      </c>
      <c r="M202" s="36">
        <v>832226</v>
      </c>
      <c r="N202" s="36">
        <f t="shared" si="21"/>
        <v>573417</v>
      </c>
      <c r="O202" s="36">
        <v>280321</v>
      </c>
      <c r="P202" s="36">
        <v>293096</v>
      </c>
      <c r="Q202" s="36">
        <f t="shared" si="22"/>
        <v>1426746</v>
      </c>
      <c r="R202" s="36">
        <v>1420188</v>
      </c>
      <c r="S202" s="36">
        <v>6558</v>
      </c>
      <c r="T202" s="36"/>
      <c r="U202" s="36">
        <f t="shared" si="23"/>
        <v>14201.88</v>
      </c>
      <c r="V202" s="36"/>
      <c r="W202" s="36"/>
      <c r="X202" s="36"/>
      <c r="Y202" s="36">
        <f t="shared" si="24"/>
        <v>6.5579999999999998</v>
      </c>
      <c r="AA202" s="186">
        <f t="shared" si="25"/>
        <v>0.35539635461658808</v>
      </c>
      <c r="AB202" s="186"/>
      <c r="AC202" s="186"/>
      <c r="AD202" s="186"/>
      <c r="AE202" s="186">
        <f t="shared" si="26"/>
        <v>1.6411132142896468E-3</v>
      </c>
    </row>
    <row r="203" spans="1:31">
      <c r="A203" s="31" t="s">
        <v>554</v>
      </c>
      <c r="B203" s="36">
        <f t="shared" ref="B203:B266" si="27">SUM(C203:G203)</f>
        <v>3992603</v>
      </c>
      <c r="C203" s="36">
        <v>2782663</v>
      </c>
      <c r="D203" s="36">
        <v>0</v>
      </c>
      <c r="E203" s="36">
        <v>373050</v>
      </c>
      <c r="F203" s="36">
        <v>650711</v>
      </c>
      <c r="G203" s="36">
        <v>186179</v>
      </c>
      <c r="H203" s="36"/>
      <c r="I203" s="36">
        <f t="shared" ref="I203:I266" si="28">SUM(J203,N203,Q203)</f>
        <v>3992189</v>
      </c>
      <c r="J203" s="36">
        <f t="shared" ref="J203:J266" si="29">SUM(K203:M203)</f>
        <v>1981506</v>
      </c>
      <c r="K203" s="36">
        <v>1057713</v>
      </c>
      <c r="L203" s="36">
        <v>87317</v>
      </c>
      <c r="M203" s="36">
        <v>836476</v>
      </c>
      <c r="N203" s="36">
        <f t="shared" ref="N203:N266" si="30">SUM(O203:P203)</f>
        <v>562245</v>
      </c>
      <c r="O203" s="36">
        <v>283180</v>
      </c>
      <c r="P203" s="36">
        <v>279065</v>
      </c>
      <c r="Q203" s="36">
        <f t="shared" ref="Q203:Q266" si="31">SUM(R203:S203)</f>
        <v>1448438</v>
      </c>
      <c r="R203" s="36">
        <v>1441770</v>
      </c>
      <c r="S203" s="36">
        <v>6668</v>
      </c>
      <c r="T203" s="36"/>
      <c r="U203" s="36">
        <f t="shared" ref="U203:U266" si="32">R203/100</f>
        <v>14417.7</v>
      </c>
      <c r="V203" s="36"/>
      <c r="W203" s="36"/>
      <c r="X203" s="36"/>
      <c r="Y203" s="36">
        <f t="shared" ref="Y203:Y266" si="33">S203/1000</f>
        <v>6.6680000000000001</v>
      </c>
      <c r="AA203" s="186">
        <f t="shared" ref="AA203:AA266" si="34">R203/I203</f>
        <v>0.36114773123216359</v>
      </c>
      <c r="AB203" s="186"/>
      <c r="AC203" s="186"/>
      <c r="AD203" s="186"/>
      <c r="AE203" s="186">
        <f t="shared" ref="AE203:AE266" si="35">S203/I203</f>
        <v>1.6702616033459337E-3</v>
      </c>
    </row>
    <row r="204" spans="1:31">
      <c r="A204" s="31" t="s">
        <v>555</v>
      </c>
      <c r="B204" s="36">
        <f t="shared" si="27"/>
        <v>4001730</v>
      </c>
      <c r="C204" s="36">
        <v>2778759</v>
      </c>
      <c r="D204" s="36">
        <v>0</v>
      </c>
      <c r="E204" s="36">
        <v>381760</v>
      </c>
      <c r="F204" s="36">
        <v>655904</v>
      </c>
      <c r="G204" s="36">
        <v>185307</v>
      </c>
      <c r="H204" s="36"/>
      <c r="I204" s="36">
        <f t="shared" si="28"/>
        <v>4001316</v>
      </c>
      <c r="J204" s="36">
        <f t="shared" si="29"/>
        <v>1978235</v>
      </c>
      <c r="K204" s="36">
        <v>1070326</v>
      </c>
      <c r="L204" s="36">
        <v>67113</v>
      </c>
      <c r="M204" s="36">
        <v>840796</v>
      </c>
      <c r="N204" s="36">
        <f t="shared" si="30"/>
        <v>565454</v>
      </c>
      <c r="O204" s="36">
        <v>259242</v>
      </c>
      <c r="P204" s="36">
        <v>306212</v>
      </c>
      <c r="Q204" s="36">
        <f t="shared" si="31"/>
        <v>1457627</v>
      </c>
      <c r="R204" s="36">
        <v>1449191</v>
      </c>
      <c r="S204" s="36">
        <v>8436</v>
      </c>
      <c r="T204" s="36"/>
      <c r="U204" s="36">
        <f t="shared" si="32"/>
        <v>14491.91</v>
      </c>
      <c r="V204" s="36"/>
      <c r="W204" s="36"/>
      <c r="X204" s="36"/>
      <c r="Y204" s="36">
        <f t="shared" si="33"/>
        <v>8.4359999999999999</v>
      </c>
      <c r="AA204" s="186">
        <f t="shared" si="34"/>
        <v>0.36217859324282309</v>
      </c>
      <c r="AB204" s="186"/>
      <c r="AC204" s="186"/>
      <c r="AD204" s="186"/>
      <c r="AE204" s="186">
        <f t="shared" si="35"/>
        <v>2.1083063672051893E-3</v>
      </c>
    </row>
    <row r="205" spans="1:31">
      <c r="A205" s="31" t="s">
        <v>556</v>
      </c>
      <c r="B205" s="36">
        <f t="shared" si="27"/>
        <v>3980786</v>
      </c>
      <c r="C205" s="36">
        <v>2814764</v>
      </c>
      <c r="D205" s="36">
        <v>0</v>
      </c>
      <c r="E205" s="36">
        <v>314110</v>
      </c>
      <c r="F205" s="36">
        <v>668443</v>
      </c>
      <c r="G205" s="36">
        <v>183469</v>
      </c>
      <c r="H205" s="36"/>
      <c r="I205" s="36">
        <f t="shared" si="28"/>
        <v>3980373</v>
      </c>
      <c r="J205" s="36">
        <f t="shared" si="29"/>
        <v>1998393</v>
      </c>
      <c r="K205" s="36">
        <v>1092967</v>
      </c>
      <c r="L205" s="36">
        <v>53929</v>
      </c>
      <c r="M205" s="36">
        <v>851497</v>
      </c>
      <c r="N205" s="36">
        <f t="shared" si="30"/>
        <v>518855</v>
      </c>
      <c r="O205" s="36">
        <v>266567</v>
      </c>
      <c r="P205" s="36">
        <v>252288</v>
      </c>
      <c r="Q205" s="36">
        <f t="shared" si="31"/>
        <v>1463125</v>
      </c>
      <c r="R205" s="36">
        <v>1455231</v>
      </c>
      <c r="S205" s="36">
        <v>7894</v>
      </c>
      <c r="T205" s="36"/>
      <c r="U205" s="36">
        <f t="shared" si="32"/>
        <v>14552.31</v>
      </c>
      <c r="V205" s="36"/>
      <c r="W205" s="36"/>
      <c r="X205" s="36"/>
      <c r="Y205" s="36">
        <f t="shared" si="33"/>
        <v>7.8940000000000001</v>
      </c>
      <c r="AA205" s="186">
        <f t="shared" si="34"/>
        <v>0.36560166597452048</v>
      </c>
      <c r="AB205" s="186"/>
      <c r="AC205" s="186"/>
      <c r="AD205" s="186"/>
      <c r="AE205" s="186">
        <f t="shared" si="35"/>
        <v>1.983231219787693E-3</v>
      </c>
    </row>
    <row r="206" spans="1:31">
      <c r="A206" s="31" t="s">
        <v>557</v>
      </c>
      <c r="B206" s="36">
        <f t="shared" si="27"/>
        <v>3990729</v>
      </c>
      <c r="C206" s="36">
        <v>2846537</v>
      </c>
      <c r="D206" s="36">
        <v>0</v>
      </c>
      <c r="E206" s="36">
        <v>284930</v>
      </c>
      <c r="F206" s="36">
        <v>675143</v>
      </c>
      <c r="G206" s="36">
        <v>184119</v>
      </c>
      <c r="H206" s="36"/>
      <c r="I206" s="36">
        <f t="shared" si="28"/>
        <v>3990315</v>
      </c>
      <c r="J206" s="36">
        <f t="shared" si="29"/>
        <v>1999273</v>
      </c>
      <c r="K206" s="36">
        <v>1097869</v>
      </c>
      <c r="L206" s="36">
        <v>42556</v>
      </c>
      <c r="M206" s="36">
        <v>858848</v>
      </c>
      <c r="N206" s="36">
        <f t="shared" si="30"/>
        <v>533775</v>
      </c>
      <c r="O206" s="36">
        <v>298364</v>
      </c>
      <c r="P206" s="36">
        <v>235411</v>
      </c>
      <c r="Q206" s="36">
        <f t="shared" si="31"/>
        <v>1457267</v>
      </c>
      <c r="R206" s="36">
        <v>1450304</v>
      </c>
      <c r="S206" s="36">
        <v>6963</v>
      </c>
      <c r="T206" s="36"/>
      <c r="U206" s="36">
        <f t="shared" si="32"/>
        <v>14503.04</v>
      </c>
      <c r="V206" s="36"/>
      <c r="W206" s="36"/>
      <c r="X206" s="36"/>
      <c r="Y206" s="36">
        <f t="shared" si="33"/>
        <v>6.9630000000000001</v>
      </c>
      <c r="AA206" s="186">
        <f t="shared" si="34"/>
        <v>0.36345601788329995</v>
      </c>
      <c r="AB206" s="186"/>
      <c r="AC206" s="186"/>
      <c r="AD206" s="186"/>
      <c r="AE206" s="186">
        <f t="shared" si="35"/>
        <v>1.7449750207690371E-3</v>
      </c>
    </row>
    <row r="207" spans="1:31">
      <c r="A207" s="31" t="s">
        <v>558</v>
      </c>
      <c r="B207" s="36">
        <f t="shared" si="27"/>
        <v>4011589</v>
      </c>
      <c r="C207" s="36">
        <v>2853272</v>
      </c>
      <c r="D207" s="36">
        <v>0</v>
      </c>
      <c r="E207" s="36">
        <v>291850</v>
      </c>
      <c r="F207" s="36">
        <v>680876</v>
      </c>
      <c r="G207" s="36">
        <v>185591</v>
      </c>
      <c r="H207" s="36"/>
      <c r="I207" s="36">
        <f t="shared" si="28"/>
        <v>4011175</v>
      </c>
      <c r="J207" s="36">
        <f t="shared" si="29"/>
        <v>2042686</v>
      </c>
      <c r="K207" s="36">
        <v>1122250</v>
      </c>
      <c r="L207" s="36">
        <v>54383</v>
      </c>
      <c r="M207" s="36">
        <v>866053</v>
      </c>
      <c r="N207" s="36">
        <f t="shared" si="30"/>
        <v>517552</v>
      </c>
      <c r="O207" s="36">
        <v>292026</v>
      </c>
      <c r="P207" s="36">
        <v>225526</v>
      </c>
      <c r="Q207" s="36">
        <f t="shared" si="31"/>
        <v>1450937</v>
      </c>
      <c r="R207" s="36">
        <v>1438996</v>
      </c>
      <c r="S207" s="36">
        <v>11941</v>
      </c>
      <c r="T207" s="36"/>
      <c r="U207" s="36">
        <f t="shared" si="32"/>
        <v>14389.96</v>
      </c>
      <c r="V207" s="36"/>
      <c r="W207" s="36"/>
      <c r="X207" s="36"/>
      <c r="Y207" s="36">
        <f t="shared" si="33"/>
        <v>11.941000000000001</v>
      </c>
      <c r="AA207" s="186">
        <f t="shared" si="34"/>
        <v>0.35874675126365718</v>
      </c>
      <c r="AB207" s="186"/>
      <c r="AC207" s="186"/>
      <c r="AD207" s="186"/>
      <c r="AE207" s="186">
        <f t="shared" si="35"/>
        <v>2.9769331928923568E-3</v>
      </c>
    </row>
    <row r="208" spans="1:31">
      <c r="A208" s="31" t="s">
        <v>559</v>
      </c>
      <c r="B208" s="36">
        <f t="shared" si="27"/>
        <v>4185868</v>
      </c>
      <c r="C208" s="36">
        <v>2946972</v>
      </c>
      <c r="D208" s="36">
        <v>0</v>
      </c>
      <c r="E208" s="36">
        <v>317940</v>
      </c>
      <c r="F208" s="36">
        <v>738230</v>
      </c>
      <c r="G208" s="36">
        <v>182726</v>
      </c>
      <c r="H208" s="36"/>
      <c r="I208" s="36">
        <f t="shared" si="28"/>
        <v>4139387</v>
      </c>
      <c r="J208" s="36">
        <f t="shared" si="29"/>
        <v>2174880</v>
      </c>
      <c r="K208" s="36">
        <v>1227120</v>
      </c>
      <c r="L208" s="36">
        <v>73284</v>
      </c>
      <c r="M208" s="36">
        <v>874476</v>
      </c>
      <c r="N208" s="36">
        <f t="shared" si="30"/>
        <v>520126</v>
      </c>
      <c r="O208" s="36">
        <v>291964</v>
      </c>
      <c r="P208" s="36">
        <v>228162</v>
      </c>
      <c r="Q208" s="36">
        <f t="shared" si="31"/>
        <v>1444381</v>
      </c>
      <c r="R208" s="36">
        <v>1427887</v>
      </c>
      <c r="S208" s="36">
        <v>16494</v>
      </c>
      <c r="T208" s="36"/>
      <c r="U208" s="36">
        <f t="shared" si="32"/>
        <v>14278.87</v>
      </c>
      <c r="V208" s="36"/>
      <c r="W208" s="36"/>
      <c r="X208" s="36"/>
      <c r="Y208" s="36">
        <f t="shared" si="33"/>
        <v>16.494</v>
      </c>
      <c r="AA208" s="186">
        <f t="shared" si="34"/>
        <v>0.34495131767094983</v>
      </c>
      <c r="AB208" s="186"/>
      <c r="AC208" s="186"/>
      <c r="AD208" s="186"/>
      <c r="AE208" s="186">
        <f t="shared" si="35"/>
        <v>3.9846479684069163E-3</v>
      </c>
    </row>
    <row r="209" spans="1:31">
      <c r="A209" s="31" t="s">
        <v>560</v>
      </c>
      <c r="B209" s="36">
        <f t="shared" si="27"/>
        <v>4212941</v>
      </c>
      <c r="C209" s="36">
        <v>2963846</v>
      </c>
      <c r="D209" s="36">
        <v>0</v>
      </c>
      <c r="E209" s="36">
        <v>299870</v>
      </c>
      <c r="F209" s="36">
        <v>742738</v>
      </c>
      <c r="G209" s="36">
        <v>206487</v>
      </c>
      <c r="H209" s="36"/>
      <c r="I209" s="36">
        <f t="shared" si="28"/>
        <v>4170830</v>
      </c>
      <c r="J209" s="36">
        <f t="shared" si="29"/>
        <v>2180202</v>
      </c>
      <c r="K209" s="36">
        <v>1226361</v>
      </c>
      <c r="L209" s="36">
        <v>46727</v>
      </c>
      <c r="M209" s="36">
        <v>907114</v>
      </c>
      <c r="N209" s="36">
        <f t="shared" si="30"/>
        <v>550839</v>
      </c>
      <c r="O209" s="36">
        <v>318391</v>
      </c>
      <c r="P209" s="36">
        <v>232448</v>
      </c>
      <c r="Q209" s="36">
        <f t="shared" si="31"/>
        <v>1439789</v>
      </c>
      <c r="R209" s="36">
        <v>1419094</v>
      </c>
      <c r="S209" s="36">
        <v>20695</v>
      </c>
      <c r="T209" s="36"/>
      <c r="U209" s="36">
        <f t="shared" si="32"/>
        <v>14190.94</v>
      </c>
      <c r="V209" s="36"/>
      <c r="W209" s="36"/>
      <c r="X209" s="36"/>
      <c r="Y209" s="36">
        <f t="shared" si="33"/>
        <v>20.695</v>
      </c>
      <c r="AA209" s="186">
        <f t="shared" si="34"/>
        <v>0.34024258960446724</v>
      </c>
      <c r="AB209" s="186"/>
      <c r="AC209" s="186"/>
      <c r="AD209" s="186"/>
      <c r="AE209" s="186">
        <f t="shared" si="35"/>
        <v>4.9618421273463558E-3</v>
      </c>
    </row>
    <row r="210" spans="1:31">
      <c r="A210" s="31" t="s">
        <v>561</v>
      </c>
      <c r="B210" s="36">
        <f t="shared" si="27"/>
        <v>4269774</v>
      </c>
      <c r="C210" s="36">
        <v>2984173</v>
      </c>
      <c r="D210" s="36">
        <v>0</v>
      </c>
      <c r="E210" s="36">
        <v>330900</v>
      </c>
      <c r="F210" s="36">
        <v>747212</v>
      </c>
      <c r="G210" s="36">
        <v>207489</v>
      </c>
      <c r="H210" s="36"/>
      <c r="I210" s="36">
        <f t="shared" si="28"/>
        <v>4227900</v>
      </c>
      <c r="J210" s="36">
        <f t="shared" si="29"/>
        <v>2232377</v>
      </c>
      <c r="K210" s="36">
        <v>1241136</v>
      </c>
      <c r="L210" s="36">
        <v>78415</v>
      </c>
      <c r="M210" s="36">
        <v>912826</v>
      </c>
      <c r="N210" s="36">
        <f t="shared" si="30"/>
        <v>547407</v>
      </c>
      <c r="O210" s="36">
        <v>312622</v>
      </c>
      <c r="P210" s="36">
        <v>234785</v>
      </c>
      <c r="Q210" s="36">
        <f t="shared" si="31"/>
        <v>1448116</v>
      </c>
      <c r="R210" s="36">
        <v>1430415</v>
      </c>
      <c r="S210" s="36">
        <v>17701</v>
      </c>
      <c r="T210" s="36"/>
      <c r="U210" s="36">
        <f t="shared" si="32"/>
        <v>14304.15</v>
      </c>
      <c r="V210" s="36"/>
      <c r="W210" s="36"/>
      <c r="X210" s="36"/>
      <c r="Y210" s="36">
        <f t="shared" si="33"/>
        <v>17.701000000000001</v>
      </c>
      <c r="AA210" s="186">
        <f t="shared" si="34"/>
        <v>0.33832753849428793</v>
      </c>
      <c r="AB210" s="186"/>
      <c r="AC210" s="186"/>
      <c r="AD210" s="186"/>
      <c r="AE210" s="186">
        <f t="shared" si="35"/>
        <v>4.1867120792828593E-3</v>
      </c>
    </row>
    <row r="211" spans="1:31">
      <c r="A211" s="31" t="s">
        <v>562</v>
      </c>
      <c r="B211" s="36">
        <f t="shared" si="27"/>
        <v>4271669</v>
      </c>
      <c r="C211" s="36">
        <v>3033981</v>
      </c>
      <c r="D211" s="36">
        <v>0</v>
      </c>
      <c r="E211" s="36">
        <v>283520</v>
      </c>
      <c r="F211" s="36">
        <v>750207</v>
      </c>
      <c r="G211" s="36">
        <v>203961</v>
      </c>
      <c r="H211" s="36"/>
      <c r="I211" s="36">
        <f t="shared" si="28"/>
        <v>4229868</v>
      </c>
      <c r="J211" s="36">
        <f t="shared" si="29"/>
        <v>2267930</v>
      </c>
      <c r="K211" s="36">
        <v>1268214</v>
      </c>
      <c r="L211" s="36">
        <v>87348</v>
      </c>
      <c r="M211" s="36">
        <v>912368</v>
      </c>
      <c r="N211" s="36">
        <f t="shared" si="30"/>
        <v>491110</v>
      </c>
      <c r="O211" s="36">
        <v>304709</v>
      </c>
      <c r="P211" s="36">
        <v>186401</v>
      </c>
      <c r="Q211" s="36">
        <f t="shared" si="31"/>
        <v>1470828</v>
      </c>
      <c r="R211" s="36">
        <v>1461057</v>
      </c>
      <c r="S211" s="36">
        <v>9771</v>
      </c>
      <c r="T211" s="36"/>
      <c r="U211" s="36">
        <f t="shared" si="32"/>
        <v>14610.57</v>
      </c>
      <c r="V211" s="36"/>
      <c r="W211" s="36"/>
      <c r="X211" s="36"/>
      <c r="Y211" s="36">
        <f t="shared" si="33"/>
        <v>9.7710000000000008</v>
      </c>
      <c r="AA211" s="186">
        <f t="shared" si="34"/>
        <v>0.34541432498602792</v>
      </c>
      <c r="AB211" s="186"/>
      <c r="AC211" s="186"/>
      <c r="AD211" s="186"/>
      <c r="AE211" s="186">
        <f t="shared" si="35"/>
        <v>2.3100011631568646E-3</v>
      </c>
    </row>
    <row r="212" spans="1:31">
      <c r="A212" s="31" t="s">
        <v>563</v>
      </c>
      <c r="B212" s="36">
        <f t="shared" si="27"/>
        <v>4285721</v>
      </c>
      <c r="C212" s="36">
        <v>3080471</v>
      </c>
      <c r="D212" s="36">
        <v>0</v>
      </c>
      <c r="E212" s="36">
        <v>251140</v>
      </c>
      <c r="F212" s="36">
        <v>749563</v>
      </c>
      <c r="G212" s="36">
        <v>204547</v>
      </c>
      <c r="H212" s="36"/>
      <c r="I212" s="36">
        <f t="shared" si="28"/>
        <v>4243857</v>
      </c>
      <c r="J212" s="36">
        <f t="shared" si="29"/>
        <v>2235527</v>
      </c>
      <c r="K212" s="36">
        <v>1258886</v>
      </c>
      <c r="L212" s="36">
        <v>64396</v>
      </c>
      <c r="M212" s="36">
        <v>912245</v>
      </c>
      <c r="N212" s="36">
        <f t="shared" si="30"/>
        <v>498005</v>
      </c>
      <c r="O212" s="36">
        <v>330036</v>
      </c>
      <c r="P212" s="36">
        <v>167969</v>
      </c>
      <c r="Q212" s="36">
        <f t="shared" si="31"/>
        <v>1510325</v>
      </c>
      <c r="R212" s="36">
        <v>1491549</v>
      </c>
      <c r="S212" s="36">
        <v>18776</v>
      </c>
      <c r="T212" s="36"/>
      <c r="U212" s="36">
        <f t="shared" si="32"/>
        <v>14915.49</v>
      </c>
      <c r="V212" s="36"/>
      <c r="W212" s="36"/>
      <c r="X212" s="36"/>
      <c r="Y212" s="36">
        <f t="shared" si="33"/>
        <v>18.776</v>
      </c>
      <c r="AA212" s="186">
        <f t="shared" si="34"/>
        <v>0.35146071132934026</v>
      </c>
      <c r="AB212" s="186"/>
      <c r="AC212" s="186"/>
      <c r="AD212" s="186"/>
      <c r="AE212" s="186">
        <f t="shared" si="35"/>
        <v>4.4242772553363605E-3</v>
      </c>
    </row>
    <row r="213" spans="1:31">
      <c r="A213" s="31" t="s">
        <v>564</v>
      </c>
      <c r="B213" s="36">
        <f t="shared" si="27"/>
        <v>4375545</v>
      </c>
      <c r="C213" s="36">
        <v>3107402</v>
      </c>
      <c r="D213" s="36">
        <v>0</v>
      </c>
      <c r="E213" s="36">
        <v>297790</v>
      </c>
      <c r="F213" s="36">
        <v>970353</v>
      </c>
      <c r="G213" s="36">
        <v>0</v>
      </c>
      <c r="H213" s="36"/>
      <c r="I213" s="36">
        <f t="shared" si="28"/>
        <v>4338231</v>
      </c>
      <c r="J213" s="36">
        <f t="shared" si="29"/>
        <v>2262162</v>
      </c>
      <c r="K213" s="36">
        <v>1277510</v>
      </c>
      <c r="L213" s="36">
        <v>51613</v>
      </c>
      <c r="M213" s="36">
        <v>933039</v>
      </c>
      <c r="N213" s="36">
        <f t="shared" si="30"/>
        <v>513341</v>
      </c>
      <c r="O213" s="36">
        <v>319929</v>
      </c>
      <c r="P213" s="36">
        <v>193412</v>
      </c>
      <c r="Q213" s="36">
        <f t="shared" si="31"/>
        <v>1562728</v>
      </c>
      <c r="R213" s="36">
        <v>1509963</v>
      </c>
      <c r="S213" s="36">
        <v>52765</v>
      </c>
      <c r="T213" s="36"/>
      <c r="U213" s="36">
        <f t="shared" si="32"/>
        <v>15099.63</v>
      </c>
      <c r="V213" s="36"/>
      <c r="W213" s="36"/>
      <c r="X213" s="36"/>
      <c r="Y213" s="36">
        <f t="shared" si="33"/>
        <v>52.765000000000001</v>
      </c>
      <c r="AA213" s="186">
        <f t="shared" si="34"/>
        <v>0.34805961231663318</v>
      </c>
      <c r="AB213" s="186"/>
      <c r="AC213" s="186"/>
      <c r="AD213" s="186"/>
      <c r="AE213" s="186">
        <f t="shared" si="35"/>
        <v>1.2162791700119243E-2</v>
      </c>
    </row>
    <row r="214" spans="1:31">
      <c r="A214" s="31" t="s">
        <v>565</v>
      </c>
      <c r="B214" s="36">
        <f t="shared" si="27"/>
        <v>4544877</v>
      </c>
      <c r="C214" s="36">
        <v>3147180</v>
      </c>
      <c r="D214" s="36">
        <v>0</v>
      </c>
      <c r="E214" s="36">
        <v>430800</v>
      </c>
      <c r="F214" s="36">
        <v>741497</v>
      </c>
      <c r="G214" s="36">
        <v>225400</v>
      </c>
      <c r="H214" s="36"/>
      <c r="I214" s="36">
        <f t="shared" si="28"/>
        <v>4507443</v>
      </c>
      <c r="J214" s="36">
        <f t="shared" si="29"/>
        <v>2315683</v>
      </c>
      <c r="K214" s="36">
        <v>1330978</v>
      </c>
      <c r="L214" s="36">
        <v>55242</v>
      </c>
      <c r="M214" s="36">
        <v>929463</v>
      </c>
      <c r="N214" s="36">
        <f t="shared" si="30"/>
        <v>579073</v>
      </c>
      <c r="O214" s="36">
        <v>274070</v>
      </c>
      <c r="P214" s="36">
        <v>305003</v>
      </c>
      <c r="Q214" s="36">
        <f t="shared" si="31"/>
        <v>1612687</v>
      </c>
      <c r="R214" s="36">
        <v>1542132</v>
      </c>
      <c r="S214" s="36">
        <v>70555</v>
      </c>
      <c r="T214" s="36"/>
      <c r="U214" s="36">
        <f t="shared" si="32"/>
        <v>15421.32</v>
      </c>
      <c r="V214" s="36"/>
      <c r="W214" s="36"/>
      <c r="X214" s="36"/>
      <c r="Y214" s="36">
        <f t="shared" si="33"/>
        <v>70.555000000000007</v>
      </c>
      <c r="AA214" s="186">
        <f t="shared" si="34"/>
        <v>0.34213011678683458</v>
      </c>
      <c r="AB214" s="186"/>
      <c r="AC214" s="186"/>
      <c r="AD214" s="186"/>
      <c r="AE214" s="186">
        <f t="shared" si="35"/>
        <v>1.5652998828826009E-2</v>
      </c>
    </row>
    <row r="215" spans="1:31">
      <c r="A215" s="31" t="s">
        <v>566</v>
      </c>
      <c r="B215" s="36">
        <f t="shared" si="27"/>
        <v>4545530</v>
      </c>
      <c r="C215" s="36">
        <v>3178259</v>
      </c>
      <c r="D215" s="36">
        <v>0</v>
      </c>
      <c r="E215" s="36">
        <v>403770</v>
      </c>
      <c r="F215" s="36">
        <v>738694</v>
      </c>
      <c r="G215" s="36">
        <v>224807</v>
      </c>
      <c r="H215" s="36"/>
      <c r="I215" s="36">
        <f t="shared" si="28"/>
        <v>4516904</v>
      </c>
      <c r="J215" s="36">
        <f t="shared" si="29"/>
        <v>2275501</v>
      </c>
      <c r="K215" s="36">
        <v>1295353</v>
      </c>
      <c r="L215" s="36">
        <v>45273</v>
      </c>
      <c r="M215" s="36">
        <v>934875</v>
      </c>
      <c r="N215" s="36">
        <f t="shared" si="30"/>
        <v>535210</v>
      </c>
      <c r="O215" s="36">
        <v>317507</v>
      </c>
      <c r="P215" s="36">
        <v>217703</v>
      </c>
      <c r="Q215" s="36">
        <f t="shared" si="31"/>
        <v>1706193</v>
      </c>
      <c r="R215" s="36">
        <v>1565399</v>
      </c>
      <c r="S215" s="36">
        <v>140794</v>
      </c>
      <c r="T215" s="36"/>
      <c r="U215" s="36">
        <f t="shared" si="32"/>
        <v>15653.99</v>
      </c>
      <c r="V215" s="36"/>
      <c r="W215" s="36"/>
      <c r="X215" s="36"/>
      <c r="Y215" s="36">
        <f t="shared" si="33"/>
        <v>140.79400000000001</v>
      </c>
      <c r="AA215" s="186">
        <f t="shared" si="34"/>
        <v>0.34656459380141796</v>
      </c>
      <c r="AB215" s="186"/>
      <c r="AC215" s="186"/>
      <c r="AD215" s="186"/>
      <c r="AE215" s="186">
        <f t="shared" si="35"/>
        <v>3.1170465433845839E-2</v>
      </c>
    </row>
    <row r="216" spans="1:31">
      <c r="A216" s="31" t="s">
        <v>567</v>
      </c>
      <c r="B216" s="36">
        <f t="shared" si="27"/>
        <v>4606676</v>
      </c>
      <c r="C216" s="36">
        <v>3172159</v>
      </c>
      <c r="D216" s="36">
        <v>0</v>
      </c>
      <c r="E216" s="36">
        <v>466460</v>
      </c>
      <c r="F216" s="36">
        <v>744140</v>
      </c>
      <c r="G216" s="36">
        <v>223917</v>
      </c>
      <c r="H216" s="36"/>
      <c r="I216" s="36">
        <f t="shared" si="28"/>
        <v>4578843</v>
      </c>
      <c r="J216" s="36">
        <f t="shared" si="29"/>
        <v>2266667</v>
      </c>
      <c r="K216" s="36">
        <v>1286220</v>
      </c>
      <c r="L216" s="36">
        <v>40224</v>
      </c>
      <c r="M216" s="36">
        <v>940223</v>
      </c>
      <c r="N216" s="36">
        <f t="shared" si="30"/>
        <v>541740</v>
      </c>
      <c r="O216" s="36">
        <v>304079</v>
      </c>
      <c r="P216" s="36">
        <v>237661</v>
      </c>
      <c r="Q216" s="36">
        <f t="shared" si="31"/>
        <v>1770436</v>
      </c>
      <c r="R216" s="36">
        <v>1581860</v>
      </c>
      <c r="S216" s="36">
        <v>188576</v>
      </c>
      <c r="T216" s="36"/>
      <c r="U216" s="36">
        <f t="shared" si="32"/>
        <v>15818.6</v>
      </c>
      <c r="V216" s="36"/>
      <c r="W216" s="36"/>
      <c r="X216" s="36"/>
      <c r="Y216" s="36">
        <f t="shared" si="33"/>
        <v>188.57599999999999</v>
      </c>
      <c r="AA216" s="186">
        <f t="shared" si="34"/>
        <v>0.34547155252975481</v>
      </c>
      <c r="AB216" s="186"/>
      <c r="AC216" s="186"/>
      <c r="AD216" s="186"/>
      <c r="AE216" s="186">
        <f t="shared" si="35"/>
        <v>4.1184203083617414E-2</v>
      </c>
    </row>
    <row r="217" spans="1:31">
      <c r="A217" s="31" t="s">
        <v>568</v>
      </c>
      <c r="B217" s="36">
        <f t="shared" si="27"/>
        <v>4618160</v>
      </c>
      <c r="C217" s="36">
        <v>3204649</v>
      </c>
      <c r="D217" s="36">
        <v>0</v>
      </c>
      <c r="E217" s="36">
        <v>444290</v>
      </c>
      <c r="F217" s="36">
        <v>746920</v>
      </c>
      <c r="G217" s="36">
        <v>222301</v>
      </c>
      <c r="H217" s="36"/>
      <c r="I217" s="36">
        <f t="shared" si="28"/>
        <v>4591477</v>
      </c>
      <c r="J217" s="36">
        <f t="shared" si="29"/>
        <v>2301544</v>
      </c>
      <c r="K217" s="36">
        <v>1329192</v>
      </c>
      <c r="L217" s="36">
        <v>29815</v>
      </c>
      <c r="M217" s="36">
        <v>942537</v>
      </c>
      <c r="N217" s="36">
        <f t="shared" si="30"/>
        <v>495983</v>
      </c>
      <c r="O217" s="36">
        <v>283083</v>
      </c>
      <c r="P217" s="36">
        <v>212900</v>
      </c>
      <c r="Q217" s="36">
        <f t="shared" si="31"/>
        <v>1793950</v>
      </c>
      <c r="R217" s="36">
        <v>1592375</v>
      </c>
      <c r="S217" s="36">
        <v>201575</v>
      </c>
      <c r="T217" s="36"/>
      <c r="U217" s="36">
        <f t="shared" si="32"/>
        <v>15923.75</v>
      </c>
      <c r="V217" s="36"/>
      <c r="W217" s="36"/>
      <c r="X217" s="36"/>
      <c r="Y217" s="36">
        <f t="shared" si="33"/>
        <v>201.57499999999999</v>
      </c>
      <c r="AA217" s="186">
        <f t="shared" si="34"/>
        <v>0.34681105883792951</v>
      </c>
      <c r="AB217" s="186"/>
      <c r="AC217" s="186"/>
      <c r="AD217" s="186"/>
      <c r="AE217" s="186">
        <f t="shared" si="35"/>
        <v>4.3901994935398786E-2</v>
      </c>
    </row>
    <row r="218" spans="1:31">
      <c r="A218" s="31" t="s">
        <v>569</v>
      </c>
      <c r="B218" s="36">
        <f t="shared" si="27"/>
        <v>4622349</v>
      </c>
      <c r="C218" s="36">
        <v>3243564</v>
      </c>
      <c r="D218" s="36">
        <v>0</v>
      </c>
      <c r="E218" s="36">
        <v>407580</v>
      </c>
      <c r="F218" s="36">
        <v>748217</v>
      </c>
      <c r="G218" s="36">
        <v>222988</v>
      </c>
      <c r="H218" s="36"/>
      <c r="I218" s="36">
        <f t="shared" si="28"/>
        <v>4598268</v>
      </c>
      <c r="J218" s="36">
        <f t="shared" si="29"/>
        <v>2287478</v>
      </c>
      <c r="K218" s="36">
        <v>1319406</v>
      </c>
      <c r="L218" s="36">
        <v>20948</v>
      </c>
      <c r="M218" s="36">
        <v>947124</v>
      </c>
      <c r="N218" s="36">
        <f t="shared" si="30"/>
        <v>482942</v>
      </c>
      <c r="O218" s="36">
        <v>305442</v>
      </c>
      <c r="P218" s="36">
        <v>177500</v>
      </c>
      <c r="Q218" s="36">
        <f t="shared" si="31"/>
        <v>1827848</v>
      </c>
      <c r="R218" s="36">
        <v>1618716</v>
      </c>
      <c r="S218" s="36">
        <v>209132</v>
      </c>
      <c r="T218" s="36"/>
      <c r="U218" s="36">
        <f t="shared" si="32"/>
        <v>16187.16</v>
      </c>
      <c r="V218" s="36"/>
      <c r="W218" s="36"/>
      <c r="X218" s="36"/>
      <c r="Y218" s="36">
        <f t="shared" si="33"/>
        <v>209.13200000000001</v>
      </c>
      <c r="AA218" s="186">
        <f t="shared" si="34"/>
        <v>0.35202732855066299</v>
      </c>
      <c r="AB218" s="186"/>
      <c r="AC218" s="186"/>
      <c r="AD218" s="186"/>
      <c r="AE218" s="186">
        <f t="shared" si="35"/>
        <v>4.5480602696493552E-2</v>
      </c>
    </row>
    <row r="219" spans="1:31">
      <c r="A219" s="31" t="s">
        <v>570</v>
      </c>
      <c r="B219" s="36">
        <f t="shared" si="27"/>
        <v>4656371</v>
      </c>
      <c r="C219" s="36">
        <v>3244837</v>
      </c>
      <c r="D219" s="36">
        <v>0</v>
      </c>
      <c r="E219" s="36">
        <v>408280</v>
      </c>
      <c r="F219" s="36">
        <v>743050</v>
      </c>
      <c r="G219" s="36">
        <v>260204</v>
      </c>
      <c r="H219" s="36"/>
      <c r="I219" s="36">
        <f t="shared" si="28"/>
        <v>4639749</v>
      </c>
      <c r="J219" s="36">
        <f t="shared" si="29"/>
        <v>2315635</v>
      </c>
      <c r="K219" s="36">
        <v>1310263</v>
      </c>
      <c r="L219" s="36">
        <v>18741</v>
      </c>
      <c r="M219" s="36">
        <v>986631</v>
      </c>
      <c r="N219" s="36">
        <f t="shared" si="30"/>
        <v>490266</v>
      </c>
      <c r="O219" s="36">
        <v>301015</v>
      </c>
      <c r="P219" s="36">
        <v>189251</v>
      </c>
      <c r="Q219" s="36">
        <f t="shared" si="31"/>
        <v>1833848</v>
      </c>
      <c r="R219" s="36">
        <v>1633559</v>
      </c>
      <c r="S219" s="36">
        <v>200289</v>
      </c>
      <c r="T219" s="36"/>
      <c r="U219" s="36">
        <f t="shared" si="32"/>
        <v>16335.59</v>
      </c>
      <c r="V219" s="36"/>
      <c r="W219" s="36"/>
      <c r="X219" s="36"/>
      <c r="Y219" s="36">
        <f t="shared" si="33"/>
        <v>200.28899999999999</v>
      </c>
      <c r="AA219" s="186">
        <f t="shared" si="34"/>
        <v>0.35207917497261165</v>
      </c>
      <c r="AB219" s="186"/>
      <c r="AC219" s="186"/>
      <c r="AD219" s="186"/>
      <c r="AE219" s="186">
        <f t="shared" si="35"/>
        <v>4.3168067927812477E-2</v>
      </c>
    </row>
    <row r="220" spans="1:31">
      <c r="A220" s="31" t="s">
        <v>571</v>
      </c>
      <c r="B220" s="36">
        <f t="shared" si="27"/>
        <v>4681945</v>
      </c>
      <c r="C220" s="36">
        <v>3292178</v>
      </c>
      <c r="D220" s="36">
        <v>0</v>
      </c>
      <c r="E220" s="36">
        <v>391430</v>
      </c>
      <c r="F220" s="36">
        <v>739857</v>
      </c>
      <c r="G220" s="36">
        <v>258480</v>
      </c>
      <c r="H220" s="36"/>
      <c r="I220" s="36">
        <f t="shared" si="28"/>
        <v>4665364</v>
      </c>
      <c r="J220" s="36">
        <f t="shared" si="29"/>
        <v>2321341</v>
      </c>
      <c r="K220" s="36">
        <v>1316616</v>
      </c>
      <c r="L220" s="36">
        <v>22969</v>
      </c>
      <c r="M220" s="36">
        <v>981756</v>
      </c>
      <c r="N220" s="36">
        <f t="shared" si="30"/>
        <v>487207</v>
      </c>
      <c r="O220" s="36">
        <v>340132</v>
      </c>
      <c r="P220" s="36">
        <v>147075</v>
      </c>
      <c r="Q220" s="36">
        <f t="shared" si="31"/>
        <v>1856816</v>
      </c>
      <c r="R220" s="36">
        <v>1635430</v>
      </c>
      <c r="S220" s="36">
        <v>221386</v>
      </c>
      <c r="T220" s="36"/>
      <c r="U220" s="36">
        <f t="shared" si="32"/>
        <v>16354.3</v>
      </c>
      <c r="V220" s="36"/>
      <c r="W220" s="36"/>
      <c r="X220" s="36"/>
      <c r="Y220" s="36">
        <f t="shared" si="33"/>
        <v>221.386</v>
      </c>
      <c r="AA220" s="186">
        <f t="shared" si="34"/>
        <v>0.35054713844407426</v>
      </c>
      <c r="AB220" s="186"/>
      <c r="AC220" s="186"/>
      <c r="AD220" s="186"/>
      <c r="AE220" s="186">
        <f t="shared" si="35"/>
        <v>4.7453103337703126E-2</v>
      </c>
    </row>
    <row r="221" spans="1:31">
      <c r="A221" s="31" t="s">
        <v>572</v>
      </c>
      <c r="B221" s="36">
        <f t="shared" si="27"/>
        <v>4739449</v>
      </c>
      <c r="C221" s="36">
        <v>3329106</v>
      </c>
      <c r="D221" s="36">
        <v>0</v>
      </c>
      <c r="E221" s="36">
        <v>362110</v>
      </c>
      <c r="F221" s="36">
        <v>737777</v>
      </c>
      <c r="G221" s="36">
        <v>310456</v>
      </c>
      <c r="H221" s="36"/>
      <c r="I221" s="36">
        <f t="shared" si="28"/>
        <v>4724016</v>
      </c>
      <c r="J221" s="36">
        <f t="shared" si="29"/>
        <v>2323277</v>
      </c>
      <c r="K221" s="36">
        <v>1270609</v>
      </c>
      <c r="L221" s="36">
        <v>19868</v>
      </c>
      <c r="M221" s="36">
        <v>1032800</v>
      </c>
      <c r="N221" s="36">
        <f t="shared" si="30"/>
        <v>544074</v>
      </c>
      <c r="O221" s="36">
        <v>427981</v>
      </c>
      <c r="P221" s="36">
        <v>116093</v>
      </c>
      <c r="Q221" s="36">
        <f t="shared" si="31"/>
        <v>1856665</v>
      </c>
      <c r="R221" s="36">
        <v>1630516</v>
      </c>
      <c r="S221" s="36">
        <v>226149</v>
      </c>
      <c r="T221" s="36"/>
      <c r="U221" s="36">
        <f t="shared" si="32"/>
        <v>16305.16</v>
      </c>
      <c r="V221" s="36"/>
      <c r="W221" s="36"/>
      <c r="X221" s="36"/>
      <c r="Y221" s="36">
        <f t="shared" si="33"/>
        <v>226.149</v>
      </c>
      <c r="AA221" s="186">
        <f t="shared" si="34"/>
        <v>0.34515463114434836</v>
      </c>
      <c r="AB221" s="186"/>
      <c r="AC221" s="186"/>
      <c r="AD221" s="186"/>
      <c r="AE221" s="186">
        <f t="shared" si="35"/>
        <v>4.7872191796132779E-2</v>
      </c>
    </row>
    <row r="222" spans="1:31">
      <c r="A222" s="31" t="s">
        <v>573</v>
      </c>
      <c r="B222" s="36">
        <f t="shared" si="27"/>
        <v>4777639</v>
      </c>
      <c r="C222" s="36">
        <v>3351374</v>
      </c>
      <c r="D222" s="36">
        <v>0</v>
      </c>
      <c r="E222" s="36">
        <v>383510</v>
      </c>
      <c r="F222" s="36">
        <v>731957</v>
      </c>
      <c r="G222" s="36">
        <v>310798</v>
      </c>
      <c r="H222" s="36"/>
      <c r="I222" s="36">
        <f t="shared" si="28"/>
        <v>4762905</v>
      </c>
      <c r="J222" s="36">
        <f t="shared" si="29"/>
        <v>2327478</v>
      </c>
      <c r="K222" s="36">
        <v>1286459</v>
      </c>
      <c r="L222" s="36">
        <v>12998</v>
      </c>
      <c r="M222" s="36">
        <v>1028021</v>
      </c>
      <c r="N222" s="36">
        <f t="shared" si="30"/>
        <v>759280</v>
      </c>
      <c r="O222" s="36">
        <v>525601</v>
      </c>
      <c r="P222" s="36">
        <v>233679</v>
      </c>
      <c r="Q222" s="36">
        <f t="shared" si="31"/>
        <v>1676147</v>
      </c>
      <c r="R222" s="36">
        <v>1539314</v>
      </c>
      <c r="S222" s="36">
        <v>136833</v>
      </c>
      <c r="T222" s="36"/>
      <c r="U222" s="36">
        <f t="shared" si="32"/>
        <v>15393.14</v>
      </c>
      <c r="V222" s="36"/>
      <c r="W222" s="36"/>
      <c r="X222" s="36"/>
      <c r="Y222" s="36">
        <f t="shared" si="33"/>
        <v>136.833</v>
      </c>
      <c r="AA222" s="186">
        <f t="shared" si="34"/>
        <v>0.32318805434918396</v>
      </c>
      <c r="AB222" s="186"/>
      <c r="AC222" s="186"/>
      <c r="AD222" s="186"/>
      <c r="AE222" s="186">
        <f t="shared" si="35"/>
        <v>2.8728895495501169E-2</v>
      </c>
    </row>
    <row r="223" spans="1:31">
      <c r="A223" s="31" t="s">
        <v>574</v>
      </c>
      <c r="B223" s="36">
        <f t="shared" si="27"/>
        <v>4828080</v>
      </c>
      <c r="C223" s="36">
        <v>3398384</v>
      </c>
      <c r="D223" s="36">
        <v>0</v>
      </c>
      <c r="E223" s="36">
        <v>390400</v>
      </c>
      <c r="F223" s="36">
        <v>731713</v>
      </c>
      <c r="G223" s="36">
        <v>307583</v>
      </c>
      <c r="H223" s="36"/>
      <c r="I223" s="36">
        <f t="shared" si="28"/>
        <v>4814101</v>
      </c>
      <c r="J223" s="36">
        <f t="shared" si="29"/>
        <v>2373159</v>
      </c>
      <c r="K223" s="36">
        <v>1331674</v>
      </c>
      <c r="L223" s="36">
        <v>16168</v>
      </c>
      <c r="M223" s="36">
        <v>1025317</v>
      </c>
      <c r="N223" s="36">
        <f t="shared" si="30"/>
        <v>606976</v>
      </c>
      <c r="O223" s="36">
        <v>450809</v>
      </c>
      <c r="P223" s="36">
        <v>156167</v>
      </c>
      <c r="Q223" s="36">
        <f t="shared" si="31"/>
        <v>1833966</v>
      </c>
      <c r="R223" s="36">
        <v>1615901</v>
      </c>
      <c r="S223" s="36">
        <v>218065</v>
      </c>
      <c r="T223" s="36"/>
      <c r="U223" s="36">
        <f t="shared" si="32"/>
        <v>16159.01</v>
      </c>
      <c r="V223" s="36"/>
      <c r="W223" s="36"/>
      <c r="X223" s="36"/>
      <c r="Y223" s="36">
        <f t="shared" si="33"/>
        <v>218.065</v>
      </c>
      <c r="AA223" s="186">
        <f t="shared" si="34"/>
        <v>0.33565997057394514</v>
      </c>
      <c r="AB223" s="186"/>
      <c r="AC223" s="186"/>
      <c r="AD223" s="186"/>
      <c r="AE223" s="186">
        <f t="shared" si="35"/>
        <v>4.5297138551933167E-2</v>
      </c>
    </row>
    <row r="224" spans="1:31">
      <c r="A224" s="31" t="s">
        <v>575</v>
      </c>
      <c r="B224" s="36">
        <f t="shared" si="27"/>
        <v>4857301</v>
      </c>
      <c r="C224" s="36">
        <v>3424294</v>
      </c>
      <c r="D224" s="36">
        <v>0</v>
      </c>
      <c r="E224" s="36">
        <v>392100</v>
      </c>
      <c r="F224" s="36">
        <v>732724</v>
      </c>
      <c r="G224" s="36">
        <v>308183</v>
      </c>
      <c r="H224" s="36"/>
      <c r="I224" s="36">
        <f t="shared" si="28"/>
        <v>4845238</v>
      </c>
      <c r="J224" s="36">
        <f t="shared" si="29"/>
        <v>2369520</v>
      </c>
      <c r="K224" s="36">
        <v>1328367</v>
      </c>
      <c r="L224" s="36">
        <v>12309</v>
      </c>
      <c r="M224" s="36">
        <v>1028844</v>
      </c>
      <c r="N224" s="36">
        <f t="shared" si="30"/>
        <v>687034</v>
      </c>
      <c r="O224" s="36">
        <v>479960</v>
      </c>
      <c r="P224" s="36">
        <v>207074</v>
      </c>
      <c r="Q224" s="36">
        <f t="shared" si="31"/>
        <v>1788684</v>
      </c>
      <c r="R224" s="36">
        <v>1615967</v>
      </c>
      <c r="S224" s="36">
        <v>172717</v>
      </c>
      <c r="T224" s="36"/>
      <c r="U224" s="36">
        <f t="shared" si="32"/>
        <v>16159.67</v>
      </c>
      <c r="V224" s="36"/>
      <c r="W224" s="36"/>
      <c r="X224" s="36"/>
      <c r="Y224" s="36">
        <f t="shared" si="33"/>
        <v>172.71700000000001</v>
      </c>
      <c r="AA224" s="186">
        <f t="shared" si="34"/>
        <v>0.33351653726813835</v>
      </c>
      <c r="AB224" s="186"/>
      <c r="AC224" s="186"/>
      <c r="AD224" s="186"/>
      <c r="AE224" s="186">
        <f t="shared" si="35"/>
        <v>3.5646752543425114E-2</v>
      </c>
    </row>
    <row r="225" spans="1:31">
      <c r="A225" s="31" t="s">
        <v>576</v>
      </c>
      <c r="B225" s="36">
        <f t="shared" si="27"/>
        <v>4929698</v>
      </c>
      <c r="C225" s="36">
        <v>3431336</v>
      </c>
      <c r="D225" s="36">
        <v>0</v>
      </c>
      <c r="E225" s="36">
        <v>441930</v>
      </c>
      <c r="F225" s="36">
        <v>1056432</v>
      </c>
      <c r="G225" s="36">
        <v>0</v>
      </c>
      <c r="H225" s="36"/>
      <c r="I225" s="36">
        <f t="shared" si="28"/>
        <v>4918657</v>
      </c>
      <c r="J225" s="36">
        <f t="shared" si="29"/>
        <v>2308390</v>
      </c>
      <c r="K225" s="36">
        <v>1251555</v>
      </c>
      <c r="L225" s="36">
        <v>11444</v>
      </c>
      <c r="M225" s="36">
        <v>1045391</v>
      </c>
      <c r="N225" s="36">
        <f t="shared" si="30"/>
        <v>791802</v>
      </c>
      <c r="O225" s="36">
        <v>554114</v>
      </c>
      <c r="P225" s="36">
        <v>237688</v>
      </c>
      <c r="Q225" s="36">
        <f t="shared" si="31"/>
        <v>1818465</v>
      </c>
      <c r="R225" s="36">
        <v>1625667</v>
      </c>
      <c r="S225" s="36">
        <v>192798</v>
      </c>
      <c r="T225" s="36"/>
      <c r="U225" s="36">
        <f t="shared" si="32"/>
        <v>16256.67</v>
      </c>
      <c r="V225" s="36"/>
      <c r="W225" s="36"/>
      <c r="X225" s="36"/>
      <c r="Y225" s="36">
        <f t="shared" si="33"/>
        <v>192.798</v>
      </c>
      <c r="AA225" s="186">
        <f t="shared" si="34"/>
        <v>0.3305103405258793</v>
      </c>
      <c r="AB225" s="186"/>
      <c r="AC225" s="186"/>
      <c r="AD225" s="186"/>
      <c r="AE225" s="186">
        <f t="shared" si="35"/>
        <v>3.9197284949936538E-2</v>
      </c>
    </row>
    <row r="226" spans="1:31">
      <c r="A226" s="31" t="s">
        <v>577</v>
      </c>
      <c r="B226" s="36">
        <f t="shared" si="27"/>
        <v>5020041</v>
      </c>
      <c r="C226" s="36">
        <v>3467550</v>
      </c>
      <c r="D226" s="36">
        <v>0</v>
      </c>
      <c r="E226" s="36">
        <v>507285</v>
      </c>
      <c r="F226" s="36">
        <v>732350</v>
      </c>
      <c r="G226" s="36">
        <v>312856</v>
      </c>
      <c r="H226" s="36"/>
      <c r="I226" s="36">
        <f t="shared" si="28"/>
        <v>5008964</v>
      </c>
      <c r="J226" s="36">
        <f t="shared" si="29"/>
        <v>2304151</v>
      </c>
      <c r="K226" s="36">
        <v>1252675</v>
      </c>
      <c r="L226" s="36">
        <v>17348</v>
      </c>
      <c r="M226" s="36">
        <v>1034128</v>
      </c>
      <c r="N226" s="36">
        <f t="shared" si="30"/>
        <v>657934</v>
      </c>
      <c r="O226" s="36">
        <v>441349</v>
      </c>
      <c r="P226" s="36">
        <v>216585</v>
      </c>
      <c r="Q226" s="36">
        <f t="shared" si="31"/>
        <v>2046879</v>
      </c>
      <c r="R226" s="36">
        <v>1773527</v>
      </c>
      <c r="S226" s="36">
        <v>273352</v>
      </c>
      <c r="T226" s="36"/>
      <c r="U226" s="36">
        <f t="shared" si="32"/>
        <v>17735.27</v>
      </c>
      <c r="V226" s="36"/>
      <c r="W226" s="36"/>
      <c r="X226" s="36"/>
      <c r="Y226" s="36">
        <f t="shared" si="33"/>
        <v>273.35199999999998</v>
      </c>
      <c r="AA226" s="186">
        <f t="shared" si="34"/>
        <v>0.35407062218854041</v>
      </c>
      <c r="AB226" s="186"/>
      <c r="AC226" s="186"/>
      <c r="AD226" s="186"/>
      <c r="AE226" s="186">
        <f t="shared" si="35"/>
        <v>5.4572562310290111E-2</v>
      </c>
    </row>
    <row r="227" spans="1:31">
      <c r="A227" s="31" t="s">
        <v>578</v>
      </c>
      <c r="B227" s="36">
        <f t="shared" si="27"/>
        <v>5057420</v>
      </c>
      <c r="C227" s="36">
        <v>3497760</v>
      </c>
      <c r="D227" s="36">
        <v>0</v>
      </c>
      <c r="E227" s="36">
        <v>517544</v>
      </c>
      <c r="F227" s="36">
        <v>729565</v>
      </c>
      <c r="G227" s="36">
        <v>312551</v>
      </c>
      <c r="H227" s="36"/>
      <c r="I227" s="36">
        <f t="shared" si="28"/>
        <v>5048673</v>
      </c>
      <c r="J227" s="36">
        <f t="shared" si="29"/>
        <v>2304791</v>
      </c>
      <c r="K227" s="36">
        <v>1258515</v>
      </c>
      <c r="L227" s="36">
        <v>12906</v>
      </c>
      <c r="M227" s="36">
        <v>1033370</v>
      </c>
      <c r="N227" s="36">
        <f t="shared" si="30"/>
        <v>653326</v>
      </c>
      <c r="O227" s="36">
        <v>455727</v>
      </c>
      <c r="P227" s="36">
        <v>197599</v>
      </c>
      <c r="Q227" s="36">
        <f t="shared" si="31"/>
        <v>2090556</v>
      </c>
      <c r="R227" s="36">
        <v>1783518</v>
      </c>
      <c r="S227" s="36">
        <v>307038</v>
      </c>
      <c r="T227" s="36"/>
      <c r="U227" s="36">
        <f t="shared" si="32"/>
        <v>17835.18</v>
      </c>
      <c r="V227" s="36"/>
      <c r="W227" s="36"/>
      <c r="X227" s="36"/>
      <c r="Y227" s="36">
        <f t="shared" si="33"/>
        <v>307.03800000000001</v>
      </c>
      <c r="AA227" s="186">
        <f t="shared" si="34"/>
        <v>0.35326470936026161</v>
      </c>
      <c r="AB227" s="186"/>
      <c r="AC227" s="186"/>
      <c r="AD227" s="186"/>
      <c r="AE227" s="186">
        <f t="shared" si="35"/>
        <v>6.0815584610054957E-2</v>
      </c>
    </row>
    <row r="228" spans="1:31">
      <c r="A228" s="31" t="s">
        <v>579</v>
      </c>
      <c r="B228" s="36">
        <f t="shared" si="27"/>
        <v>5023687</v>
      </c>
      <c r="C228" s="36">
        <v>3485760</v>
      </c>
      <c r="D228" s="36">
        <v>0</v>
      </c>
      <c r="E228" s="36">
        <v>498959</v>
      </c>
      <c r="F228" s="36">
        <v>726781</v>
      </c>
      <c r="G228" s="36">
        <v>312187</v>
      </c>
      <c r="H228" s="36"/>
      <c r="I228" s="36">
        <f t="shared" si="28"/>
        <v>5014681</v>
      </c>
      <c r="J228" s="36">
        <f t="shared" si="29"/>
        <v>2274056</v>
      </c>
      <c r="K228" s="36">
        <v>1231445</v>
      </c>
      <c r="L228" s="36">
        <v>12650</v>
      </c>
      <c r="M228" s="36">
        <v>1029961</v>
      </c>
      <c r="N228" s="36">
        <f t="shared" si="30"/>
        <v>649899</v>
      </c>
      <c r="O228" s="36">
        <v>473569</v>
      </c>
      <c r="P228" s="36">
        <v>176330</v>
      </c>
      <c r="Q228" s="36">
        <f t="shared" si="31"/>
        <v>2090726</v>
      </c>
      <c r="R228" s="36">
        <v>1780747</v>
      </c>
      <c r="S228" s="36">
        <v>309979</v>
      </c>
      <c r="T228" s="36"/>
      <c r="U228" s="36">
        <f t="shared" si="32"/>
        <v>17807.47</v>
      </c>
      <c r="V228" s="36"/>
      <c r="W228" s="36"/>
      <c r="X228" s="36"/>
      <c r="Y228" s="36">
        <f t="shared" si="33"/>
        <v>309.97899999999998</v>
      </c>
      <c r="AA228" s="186">
        <f t="shared" si="34"/>
        <v>0.35510673560292272</v>
      </c>
      <c r="AB228" s="186"/>
      <c r="AC228" s="186"/>
      <c r="AD228" s="186"/>
      <c r="AE228" s="186">
        <f t="shared" si="35"/>
        <v>6.1814300849844683E-2</v>
      </c>
    </row>
    <row r="229" spans="1:31">
      <c r="A229" s="31" t="s">
        <v>580</v>
      </c>
      <c r="B229" s="36">
        <f t="shared" si="27"/>
        <v>5107754</v>
      </c>
      <c r="C229" s="36">
        <v>3594987</v>
      </c>
      <c r="D229" s="36">
        <v>0</v>
      </c>
      <c r="E229" s="36">
        <v>474631</v>
      </c>
      <c r="F229" s="36">
        <v>727034</v>
      </c>
      <c r="G229" s="36">
        <v>311102</v>
      </c>
      <c r="H229" s="36"/>
      <c r="I229" s="36">
        <f t="shared" si="28"/>
        <v>5088556</v>
      </c>
      <c r="J229" s="36">
        <f t="shared" si="29"/>
        <v>2316480</v>
      </c>
      <c r="K229" s="36">
        <v>1284543</v>
      </c>
      <c r="L229" s="36">
        <v>13000</v>
      </c>
      <c r="M229" s="36">
        <v>1018937</v>
      </c>
      <c r="N229" s="36">
        <f t="shared" si="30"/>
        <v>650745</v>
      </c>
      <c r="O229" s="36">
        <v>440683</v>
      </c>
      <c r="P229" s="36">
        <v>210062</v>
      </c>
      <c r="Q229" s="36">
        <f t="shared" si="31"/>
        <v>2121331</v>
      </c>
      <c r="R229" s="36">
        <v>1869762</v>
      </c>
      <c r="S229" s="36">
        <v>251569</v>
      </c>
      <c r="T229" s="36"/>
      <c r="U229" s="36">
        <f t="shared" si="32"/>
        <v>18697.62</v>
      </c>
      <c r="V229" s="36"/>
      <c r="W229" s="36"/>
      <c r="X229" s="36"/>
      <c r="Y229" s="36">
        <f t="shared" si="33"/>
        <v>251.56899999999999</v>
      </c>
      <c r="AA229" s="186">
        <f t="shared" si="34"/>
        <v>0.36744451667624373</v>
      </c>
      <c r="AB229" s="186"/>
      <c r="AC229" s="186"/>
      <c r="AD229" s="186"/>
      <c r="AE229" s="186">
        <f t="shared" si="35"/>
        <v>4.9438190323541686E-2</v>
      </c>
    </row>
    <row r="230" spans="1:31">
      <c r="A230" s="31" t="s">
        <v>581</v>
      </c>
      <c r="B230" s="36">
        <f t="shared" si="27"/>
        <v>5088312</v>
      </c>
      <c r="C230" s="36">
        <v>3596925</v>
      </c>
      <c r="D230" s="36">
        <v>0</v>
      </c>
      <c r="E230" s="36">
        <v>455726</v>
      </c>
      <c r="F230" s="36">
        <v>724234</v>
      </c>
      <c r="G230" s="36">
        <v>311427</v>
      </c>
      <c r="H230" s="36"/>
      <c r="I230" s="36">
        <f t="shared" si="28"/>
        <v>5051325</v>
      </c>
      <c r="J230" s="36">
        <f t="shared" si="29"/>
        <v>2251154</v>
      </c>
      <c r="K230" s="36">
        <v>1239480</v>
      </c>
      <c r="L230" s="36">
        <v>13000</v>
      </c>
      <c r="M230" s="36">
        <v>998674</v>
      </c>
      <c r="N230" s="36">
        <f t="shared" si="30"/>
        <v>674473</v>
      </c>
      <c r="O230" s="36">
        <v>482620</v>
      </c>
      <c r="P230" s="36">
        <v>191853</v>
      </c>
      <c r="Q230" s="36">
        <f t="shared" si="31"/>
        <v>2125698</v>
      </c>
      <c r="R230" s="36">
        <v>1874825</v>
      </c>
      <c r="S230" s="36">
        <v>250873</v>
      </c>
      <c r="T230" s="36"/>
      <c r="U230" s="36">
        <f t="shared" si="32"/>
        <v>18748.25</v>
      </c>
      <c r="V230" s="36"/>
      <c r="W230" s="36"/>
      <c r="X230" s="36"/>
      <c r="Y230" s="36">
        <f t="shared" si="33"/>
        <v>250.87299999999999</v>
      </c>
      <c r="AA230" s="186">
        <f t="shared" si="34"/>
        <v>0.37115509297065619</v>
      </c>
      <c r="AB230" s="186"/>
      <c r="AC230" s="186"/>
      <c r="AD230" s="186"/>
      <c r="AE230" s="186">
        <f t="shared" si="35"/>
        <v>4.9664790921193941E-2</v>
      </c>
    </row>
    <row r="231" spans="1:31">
      <c r="A231" s="31" t="s">
        <v>582</v>
      </c>
      <c r="B231" s="36">
        <f t="shared" si="27"/>
        <v>5110450</v>
      </c>
      <c r="C231" s="36">
        <v>3611102</v>
      </c>
      <c r="D231" s="36">
        <v>0</v>
      </c>
      <c r="E231" s="36">
        <v>439697</v>
      </c>
      <c r="F231" s="36">
        <v>715640</v>
      </c>
      <c r="G231" s="36">
        <v>344011</v>
      </c>
      <c r="H231" s="36"/>
      <c r="I231" s="36">
        <f t="shared" si="28"/>
        <v>5056713</v>
      </c>
      <c r="J231" s="36">
        <f t="shared" si="29"/>
        <v>2287149</v>
      </c>
      <c r="K231" s="36">
        <v>1268235</v>
      </c>
      <c r="L231" s="36">
        <v>13000</v>
      </c>
      <c r="M231" s="36">
        <v>1005914</v>
      </c>
      <c r="N231" s="36">
        <f t="shared" si="30"/>
        <v>645663</v>
      </c>
      <c r="O231" s="36">
        <v>459412</v>
      </c>
      <c r="P231" s="36">
        <v>186251</v>
      </c>
      <c r="Q231" s="36">
        <f t="shared" si="31"/>
        <v>2123901</v>
      </c>
      <c r="R231" s="36">
        <v>1883455</v>
      </c>
      <c r="S231" s="36">
        <v>240446</v>
      </c>
      <c r="T231" s="36"/>
      <c r="U231" s="36">
        <f t="shared" si="32"/>
        <v>18834.55</v>
      </c>
      <c r="V231" s="36"/>
      <c r="W231" s="36"/>
      <c r="X231" s="36"/>
      <c r="Y231" s="36">
        <f t="shared" si="33"/>
        <v>240.446</v>
      </c>
      <c r="AA231" s="186">
        <f t="shared" si="34"/>
        <v>0.37246626415222694</v>
      </c>
      <c r="AB231" s="186"/>
      <c r="AC231" s="186"/>
      <c r="AD231" s="186"/>
      <c r="AE231" s="186">
        <f t="shared" si="35"/>
        <v>4.7549860947220059E-2</v>
      </c>
    </row>
    <row r="232" spans="1:31">
      <c r="A232" s="31" t="s">
        <v>583</v>
      </c>
      <c r="B232" s="36">
        <f t="shared" si="27"/>
        <v>5130720</v>
      </c>
      <c r="C232" s="36">
        <v>3655191</v>
      </c>
      <c r="D232" s="36">
        <v>0</v>
      </c>
      <c r="E232" s="36">
        <v>427447</v>
      </c>
      <c r="F232" s="36">
        <v>725899</v>
      </c>
      <c r="G232" s="36">
        <v>322183</v>
      </c>
      <c r="H232" s="36"/>
      <c r="I232" s="36">
        <f t="shared" si="28"/>
        <v>5056984</v>
      </c>
      <c r="J232" s="36">
        <f t="shared" si="29"/>
        <v>2264764</v>
      </c>
      <c r="K232" s="36">
        <v>1277526</v>
      </c>
      <c r="L232" s="36">
        <v>12892</v>
      </c>
      <c r="M232" s="36">
        <v>974346</v>
      </c>
      <c r="N232" s="36">
        <f t="shared" si="30"/>
        <v>665854</v>
      </c>
      <c r="O232" s="36">
        <v>499901</v>
      </c>
      <c r="P232" s="36">
        <v>165953</v>
      </c>
      <c r="Q232" s="36">
        <f t="shared" si="31"/>
        <v>2126366</v>
      </c>
      <c r="R232" s="36">
        <v>1877764</v>
      </c>
      <c r="S232" s="36">
        <v>248602</v>
      </c>
      <c r="T232" s="36"/>
      <c r="U232" s="36">
        <f t="shared" si="32"/>
        <v>18777.64</v>
      </c>
      <c r="V232" s="36"/>
      <c r="W232" s="36"/>
      <c r="X232" s="36"/>
      <c r="Y232" s="36">
        <f t="shared" si="33"/>
        <v>248.602</v>
      </c>
      <c r="AA232" s="186">
        <f t="shared" si="34"/>
        <v>0.37132092962920193</v>
      </c>
      <c r="AB232" s="186"/>
      <c r="AC232" s="186"/>
      <c r="AD232" s="186"/>
      <c r="AE232" s="186">
        <f t="shared" si="35"/>
        <v>4.9160131809790182E-2</v>
      </c>
    </row>
    <row r="233" spans="1:31">
      <c r="A233" s="31" t="s">
        <v>584</v>
      </c>
      <c r="B233" s="36">
        <f t="shared" si="27"/>
        <v>5217059</v>
      </c>
      <c r="C233" s="36">
        <v>3702628</v>
      </c>
      <c r="D233" s="36">
        <v>0</v>
      </c>
      <c r="E233" s="36">
        <v>414928</v>
      </c>
      <c r="F233" s="36">
        <v>744802</v>
      </c>
      <c r="G233" s="36">
        <v>354701</v>
      </c>
      <c r="H233" s="36"/>
      <c r="I233" s="36">
        <f t="shared" si="28"/>
        <v>5123029</v>
      </c>
      <c r="J233" s="36">
        <f t="shared" si="29"/>
        <v>2262889</v>
      </c>
      <c r="K233" s="36">
        <v>1244559</v>
      </c>
      <c r="L233" s="36">
        <v>12857</v>
      </c>
      <c r="M233" s="36">
        <v>1005473</v>
      </c>
      <c r="N233" s="36">
        <f t="shared" si="30"/>
        <v>728387</v>
      </c>
      <c r="O233" s="36">
        <v>551598</v>
      </c>
      <c r="P233" s="36">
        <v>176789</v>
      </c>
      <c r="Q233" s="36">
        <f t="shared" si="31"/>
        <v>2131753</v>
      </c>
      <c r="R233" s="36">
        <v>1906471</v>
      </c>
      <c r="S233" s="36">
        <v>225282</v>
      </c>
      <c r="T233" s="36"/>
      <c r="U233" s="36">
        <f t="shared" si="32"/>
        <v>19064.71</v>
      </c>
      <c r="V233" s="36"/>
      <c r="W233" s="36"/>
      <c r="X233" s="36"/>
      <c r="Y233" s="36">
        <f t="shared" si="33"/>
        <v>225.28200000000001</v>
      </c>
      <c r="AA233" s="186">
        <f t="shared" si="34"/>
        <v>0.37213746008464915</v>
      </c>
      <c r="AB233" s="186"/>
      <c r="AC233" s="186"/>
      <c r="AD233" s="186"/>
      <c r="AE233" s="186">
        <f t="shared" si="35"/>
        <v>4.397437531585318E-2</v>
      </c>
    </row>
    <row r="234" spans="1:31">
      <c r="A234" s="31" t="s">
        <v>585</v>
      </c>
      <c r="B234" s="36">
        <f t="shared" si="27"/>
        <v>5220990</v>
      </c>
      <c r="C234" s="36">
        <v>3729247</v>
      </c>
      <c r="D234" s="36">
        <v>0</v>
      </c>
      <c r="E234" s="36">
        <v>401971</v>
      </c>
      <c r="F234" s="36">
        <v>739904</v>
      </c>
      <c r="G234" s="36">
        <v>349868</v>
      </c>
      <c r="H234" s="36"/>
      <c r="I234" s="36">
        <f t="shared" si="28"/>
        <v>5126962</v>
      </c>
      <c r="J234" s="36">
        <f t="shared" si="29"/>
        <v>2266571</v>
      </c>
      <c r="K234" s="36">
        <v>1257829</v>
      </c>
      <c r="L234" s="36">
        <v>13000</v>
      </c>
      <c r="M234" s="36">
        <v>995742</v>
      </c>
      <c r="N234" s="36">
        <f t="shared" si="30"/>
        <v>715029</v>
      </c>
      <c r="O234" s="36">
        <v>553923</v>
      </c>
      <c r="P234" s="36">
        <v>161106</v>
      </c>
      <c r="Q234" s="36">
        <f t="shared" si="31"/>
        <v>2145362</v>
      </c>
      <c r="R234" s="36">
        <v>1917496</v>
      </c>
      <c r="S234" s="36">
        <v>227866</v>
      </c>
      <c r="T234" s="36"/>
      <c r="U234" s="36">
        <f t="shared" si="32"/>
        <v>19174.96</v>
      </c>
      <c r="V234" s="36"/>
      <c r="W234" s="36"/>
      <c r="X234" s="36"/>
      <c r="Y234" s="36">
        <f t="shared" si="33"/>
        <v>227.86600000000001</v>
      </c>
      <c r="AA234" s="186">
        <f t="shared" si="34"/>
        <v>0.37400238191740059</v>
      </c>
      <c r="AB234" s="186"/>
      <c r="AC234" s="186"/>
      <c r="AD234" s="186"/>
      <c r="AE234" s="186">
        <f t="shared" si="35"/>
        <v>4.4444643826109888E-2</v>
      </c>
    </row>
    <row r="235" spans="1:31">
      <c r="A235" s="31" t="s">
        <v>586</v>
      </c>
      <c r="B235" s="36">
        <f t="shared" si="27"/>
        <v>5280737</v>
      </c>
      <c r="C235" s="36">
        <v>3781226</v>
      </c>
      <c r="D235" s="36">
        <v>0</v>
      </c>
      <c r="E235" s="36">
        <v>412580</v>
      </c>
      <c r="F235" s="36">
        <v>760491</v>
      </c>
      <c r="G235" s="36">
        <v>326440</v>
      </c>
      <c r="H235" s="36"/>
      <c r="I235" s="36">
        <f t="shared" si="28"/>
        <v>5176120</v>
      </c>
      <c r="J235" s="36">
        <f t="shared" si="29"/>
        <v>2261301</v>
      </c>
      <c r="K235" s="36">
        <v>1266157</v>
      </c>
      <c r="L235" s="36">
        <v>12830</v>
      </c>
      <c r="M235" s="36">
        <v>982314</v>
      </c>
      <c r="N235" s="36">
        <f t="shared" si="30"/>
        <v>710341</v>
      </c>
      <c r="O235" s="36">
        <v>562119</v>
      </c>
      <c r="P235" s="36">
        <v>148222</v>
      </c>
      <c r="Q235" s="36">
        <f t="shared" si="31"/>
        <v>2204478</v>
      </c>
      <c r="R235" s="36">
        <v>1952950</v>
      </c>
      <c r="S235" s="36">
        <v>251528</v>
      </c>
      <c r="T235" s="36"/>
      <c r="U235" s="36">
        <f t="shared" si="32"/>
        <v>19529.5</v>
      </c>
      <c r="V235" s="36"/>
      <c r="W235" s="36"/>
      <c r="X235" s="36"/>
      <c r="Y235" s="36">
        <f t="shared" si="33"/>
        <v>251.52799999999999</v>
      </c>
      <c r="AA235" s="186">
        <f t="shared" si="34"/>
        <v>0.37729998531718739</v>
      </c>
      <c r="AB235" s="186"/>
      <c r="AC235" s="186"/>
      <c r="AD235" s="186"/>
      <c r="AE235" s="186">
        <f t="shared" si="35"/>
        <v>4.8593927497816901E-2</v>
      </c>
    </row>
    <row r="236" spans="1:31">
      <c r="A236" s="31" t="s">
        <v>587</v>
      </c>
      <c r="B236" s="36">
        <f t="shared" si="27"/>
        <v>5328712</v>
      </c>
      <c r="C236" s="36">
        <v>3804420</v>
      </c>
      <c r="D236" s="36">
        <v>0</v>
      </c>
      <c r="E236" s="36">
        <v>435680</v>
      </c>
      <c r="F236" s="36">
        <v>761312</v>
      </c>
      <c r="G236" s="36">
        <v>327300</v>
      </c>
      <c r="H236" s="36"/>
      <c r="I236" s="36">
        <f t="shared" si="28"/>
        <v>5223267</v>
      </c>
      <c r="J236" s="36">
        <f t="shared" si="29"/>
        <v>2265608</v>
      </c>
      <c r="K236" s="36">
        <v>1269442</v>
      </c>
      <c r="L236" s="36">
        <v>13000</v>
      </c>
      <c r="M236" s="36">
        <v>983166</v>
      </c>
      <c r="N236" s="36">
        <f t="shared" si="30"/>
        <v>685797</v>
      </c>
      <c r="O236" s="36">
        <v>533453</v>
      </c>
      <c r="P236" s="36">
        <v>152344</v>
      </c>
      <c r="Q236" s="36">
        <f t="shared" si="31"/>
        <v>2271862</v>
      </c>
      <c r="R236" s="36">
        <v>2001526</v>
      </c>
      <c r="S236" s="36">
        <v>270336</v>
      </c>
      <c r="T236" s="36"/>
      <c r="U236" s="36">
        <f t="shared" si="32"/>
        <v>20015.259999999998</v>
      </c>
      <c r="V236" s="36"/>
      <c r="W236" s="36"/>
      <c r="X236" s="36"/>
      <c r="Y236" s="36">
        <f t="shared" si="33"/>
        <v>270.33600000000001</v>
      </c>
      <c r="AA236" s="186">
        <f t="shared" si="34"/>
        <v>0.38319427285643259</v>
      </c>
      <c r="AB236" s="186"/>
      <c r="AC236" s="186"/>
      <c r="AD236" s="186"/>
      <c r="AE236" s="186">
        <f t="shared" si="35"/>
        <v>5.1756113558812905E-2</v>
      </c>
    </row>
    <row r="237" spans="1:31">
      <c r="A237" s="31" t="s">
        <v>588</v>
      </c>
      <c r="B237" s="36">
        <f t="shared" si="27"/>
        <v>5383863</v>
      </c>
      <c r="C237" s="36">
        <v>3806546</v>
      </c>
      <c r="D237" s="36">
        <v>0</v>
      </c>
      <c r="E237" s="36">
        <v>476388</v>
      </c>
      <c r="F237" s="36">
        <v>1100929</v>
      </c>
      <c r="G237" s="36">
        <v>0</v>
      </c>
      <c r="H237" s="36"/>
      <c r="I237" s="36">
        <f t="shared" si="28"/>
        <v>5298930</v>
      </c>
      <c r="J237" s="36">
        <f t="shared" si="29"/>
        <v>2248424</v>
      </c>
      <c r="K237" s="36">
        <v>1219650</v>
      </c>
      <c r="L237" s="36">
        <v>12778</v>
      </c>
      <c r="M237" s="36">
        <v>1015996</v>
      </c>
      <c r="N237" s="36">
        <f t="shared" si="30"/>
        <v>727264</v>
      </c>
      <c r="O237" s="36">
        <v>548451</v>
      </c>
      <c r="P237" s="36">
        <v>178813</v>
      </c>
      <c r="Q237" s="36">
        <f t="shared" si="31"/>
        <v>2323242</v>
      </c>
      <c r="R237" s="36">
        <v>2038445</v>
      </c>
      <c r="S237" s="36">
        <v>284797</v>
      </c>
      <c r="T237" s="36"/>
      <c r="U237" s="36">
        <f t="shared" si="32"/>
        <v>20384.45</v>
      </c>
      <c r="V237" s="36"/>
      <c r="W237" s="36"/>
      <c r="X237" s="36"/>
      <c r="Y237" s="36">
        <f t="shared" si="33"/>
        <v>284.79700000000003</v>
      </c>
      <c r="AA237" s="186">
        <f t="shared" si="34"/>
        <v>0.38468992796658946</v>
      </c>
      <c r="AB237" s="186"/>
      <c r="AC237" s="186"/>
      <c r="AD237" s="186"/>
      <c r="AE237" s="186">
        <f t="shared" si="35"/>
        <v>5.3746133653397948E-2</v>
      </c>
    </row>
    <row r="238" spans="1:31">
      <c r="A238" s="31" t="s">
        <v>589</v>
      </c>
      <c r="B238" s="36">
        <f t="shared" si="27"/>
        <v>5478899</v>
      </c>
      <c r="C238" s="36">
        <v>3872862</v>
      </c>
      <c r="D238" s="36">
        <v>0</v>
      </c>
      <c r="E238" s="36">
        <v>521435</v>
      </c>
      <c r="F238" s="36">
        <v>772569</v>
      </c>
      <c r="G238" s="36">
        <v>312033</v>
      </c>
      <c r="H238" s="36"/>
      <c r="I238" s="36">
        <f t="shared" si="28"/>
        <v>5373968</v>
      </c>
      <c r="J238" s="36">
        <f t="shared" si="29"/>
        <v>2268178</v>
      </c>
      <c r="K238" s="36">
        <v>1275508</v>
      </c>
      <c r="L238" s="36">
        <v>13000</v>
      </c>
      <c r="M238" s="36">
        <v>979670</v>
      </c>
      <c r="N238" s="36">
        <f t="shared" si="30"/>
        <v>679827</v>
      </c>
      <c r="O238" s="36">
        <v>500265</v>
      </c>
      <c r="P238" s="36">
        <v>179562</v>
      </c>
      <c r="Q238" s="36">
        <f t="shared" si="31"/>
        <v>2425963</v>
      </c>
      <c r="R238" s="36">
        <v>2097090</v>
      </c>
      <c r="S238" s="36">
        <v>328873</v>
      </c>
      <c r="T238" s="36"/>
      <c r="U238" s="36">
        <f t="shared" si="32"/>
        <v>20970.900000000001</v>
      </c>
      <c r="V238" s="36"/>
      <c r="W238" s="36"/>
      <c r="X238" s="36"/>
      <c r="Y238" s="36">
        <f t="shared" si="33"/>
        <v>328.87299999999999</v>
      </c>
      <c r="AA238" s="186">
        <f t="shared" si="34"/>
        <v>0.3902312034608319</v>
      </c>
      <c r="AB238" s="186"/>
      <c r="AC238" s="186"/>
      <c r="AD238" s="186"/>
      <c r="AE238" s="186">
        <f t="shared" si="35"/>
        <v>6.1197424324074871E-2</v>
      </c>
    </row>
    <row r="239" spans="1:31">
      <c r="A239" s="31" t="s">
        <v>590</v>
      </c>
      <c r="B239" s="36">
        <f t="shared" si="27"/>
        <v>5551481</v>
      </c>
      <c r="C239" s="36">
        <v>3939007</v>
      </c>
      <c r="D239" s="36">
        <v>0</v>
      </c>
      <c r="E239" s="36">
        <v>532515</v>
      </c>
      <c r="F239" s="36">
        <v>748653</v>
      </c>
      <c r="G239" s="36">
        <v>331306</v>
      </c>
      <c r="H239" s="36"/>
      <c r="I239" s="36">
        <f t="shared" si="28"/>
        <v>5426511</v>
      </c>
      <c r="J239" s="36">
        <f t="shared" si="29"/>
        <v>2300854</v>
      </c>
      <c r="K239" s="36">
        <v>1332875</v>
      </c>
      <c r="L239" s="36">
        <v>12990</v>
      </c>
      <c r="M239" s="36">
        <v>954989</v>
      </c>
      <c r="N239" s="36">
        <f t="shared" si="30"/>
        <v>603667</v>
      </c>
      <c r="O239" s="36">
        <v>471497</v>
      </c>
      <c r="P239" s="36">
        <v>132170</v>
      </c>
      <c r="Q239" s="36">
        <f t="shared" si="31"/>
        <v>2521990</v>
      </c>
      <c r="R239" s="36">
        <v>2134635</v>
      </c>
      <c r="S239" s="36">
        <v>387355</v>
      </c>
      <c r="T239" s="36"/>
      <c r="U239" s="36">
        <f t="shared" si="32"/>
        <v>21346.35</v>
      </c>
      <c r="V239" s="36"/>
      <c r="W239" s="36"/>
      <c r="X239" s="36"/>
      <c r="Y239" s="36">
        <f t="shared" si="33"/>
        <v>387.35500000000002</v>
      </c>
      <c r="AA239" s="186">
        <f t="shared" si="34"/>
        <v>0.39337154204607711</v>
      </c>
      <c r="AB239" s="186"/>
      <c r="AC239" s="186"/>
      <c r="AD239" s="186"/>
      <c r="AE239" s="186">
        <f t="shared" si="35"/>
        <v>7.1381961632437485E-2</v>
      </c>
    </row>
    <row r="240" spans="1:31">
      <c r="A240" s="31" t="s">
        <v>591</v>
      </c>
      <c r="B240" s="36">
        <f t="shared" si="27"/>
        <v>5571861</v>
      </c>
      <c r="C240" s="36">
        <v>3963493</v>
      </c>
      <c r="D240" s="36">
        <v>0</v>
      </c>
      <c r="E240" s="36">
        <v>528817</v>
      </c>
      <c r="F240" s="36">
        <v>727282</v>
      </c>
      <c r="G240" s="36">
        <v>352269</v>
      </c>
      <c r="H240" s="36"/>
      <c r="I240" s="36">
        <f t="shared" si="28"/>
        <v>5425965</v>
      </c>
      <c r="J240" s="36">
        <f t="shared" si="29"/>
        <v>2250503</v>
      </c>
      <c r="K240" s="36">
        <v>1304069</v>
      </c>
      <c r="L240" s="36">
        <v>12778</v>
      </c>
      <c r="M240" s="36">
        <v>933656</v>
      </c>
      <c r="N240" s="36">
        <f t="shared" si="30"/>
        <v>655668</v>
      </c>
      <c r="O240" s="36">
        <v>512682</v>
      </c>
      <c r="P240" s="36">
        <v>142986</v>
      </c>
      <c r="Q240" s="36">
        <f t="shared" si="31"/>
        <v>2519794</v>
      </c>
      <c r="R240" s="36">
        <v>2146741</v>
      </c>
      <c r="S240" s="36">
        <v>373053</v>
      </c>
      <c r="T240" s="36"/>
      <c r="U240" s="36">
        <f t="shared" si="32"/>
        <v>21467.41</v>
      </c>
      <c r="V240" s="36"/>
      <c r="W240" s="36"/>
      <c r="X240" s="36"/>
      <c r="Y240" s="36">
        <f t="shared" si="33"/>
        <v>373.053</v>
      </c>
      <c r="AA240" s="186">
        <f t="shared" si="34"/>
        <v>0.39564224981178464</v>
      </c>
      <c r="AB240" s="186"/>
      <c r="AC240" s="186"/>
      <c r="AD240" s="186"/>
      <c r="AE240" s="186">
        <f t="shared" si="35"/>
        <v>6.8753300104221093E-2</v>
      </c>
    </row>
    <row r="241" spans="1:31">
      <c r="A241" s="31" t="s">
        <v>592</v>
      </c>
      <c r="B241" s="36">
        <f t="shared" si="27"/>
        <v>5618938</v>
      </c>
      <c r="C241" s="36">
        <v>4031720</v>
      </c>
      <c r="D241" s="36">
        <v>0</v>
      </c>
      <c r="E241" s="36">
        <v>517277</v>
      </c>
      <c r="F241" s="36">
        <v>702795</v>
      </c>
      <c r="G241" s="36">
        <v>367146</v>
      </c>
      <c r="H241" s="36"/>
      <c r="I241" s="36">
        <f t="shared" si="28"/>
        <v>5473631</v>
      </c>
      <c r="J241" s="36">
        <f t="shared" si="29"/>
        <v>2270282</v>
      </c>
      <c r="K241" s="36">
        <v>1332649</v>
      </c>
      <c r="L241" s="36">
        <v>13000</v>
      </c>
      <c r="M241" s="36">
        <v>924633</v>
      </c>
      <c r="N241" s="36">
        <f t="shared" si="30"/>
        <v>670494</v>
      </c>
      <c r="O241" s="36">
        <v>532870</v>
      </c>
      <c r="P241" s="36">
        <v>137624</v>
      </c>
      <c r="Q241" s="36">
        <f t="shared" si="31"/>
        <v>2532855</v>
      </c>
      <c r="R241" s="36">
        <v>2166202</v>
      </c>
      <c r="S241" s="36">
        <v>366653</v>
      </c>
      <c r="T241" s="36"/>
      <c r="U241" s="36">
        <f t="shared" si="32"/>
        <v>21662.02</v>
      </c>
      <c r="V241" s="36"/>
      <c r="W241" s="36"/>
      <c r="X241" s="36"/>
      <c r="Y241" s="36">
        <f t="shared" si="33"/>
        <v>366.65300000000002</v>
      </c>
      <c r="AA241" s="186">
        <f t="shared" si="34"/>
        <v>0.39575228947658325</v>
      </c>
      <c r="AB241" s="186"/>
      <c r="AC241" s="186"/>
      <c r="AD241" s="186"/>
      <c r="AE241" s="186">
        <f t="shared" si="35"/>
        <v>6.6985333867043653E-2</v>
      </c>
    </row>
    <row r="242" spans="1:31">
      <c r="A242" s="31" t="s">
        <v>593</v>
      </c>
      <c r="B242" s="36">
        <f t="shared" si="27"/>
        <v>5646849</v>
      </c>
      <c r="C242" s="36">
        <v>4091386</v>
      </c>
      <c r="D242" s="36">
        <v>0</v>
      </c>
      <c r="E242" s="36">
        <v>488630</v>
      </c>
      <c r="F242" s="36">
        <v>679395</v>
      </c>
      <c r="G242" s="36">
        <v>387438</v>
      </c>
      <c r="H242" s="36"/>
      <c r="I242" s="36">
        <f t="shared" si="28"/>
        <v>5501542</v>
      </c>
      <c r="J242" s="36">
        <f t="shared" si="29"/>
        <v>2243880</v>
      </c>
      <c r="K242" s="36">
        <v>1309394</v>
      </c>
      <c r="L242" s="36">
        <v>12961</v>
      </c>
      <c r="M242" s="36">
        <v>921525</v>
      </c>
      <c r="N242" s="36">
        <f t="shared" si="30"/>
        <v>667367</v>
      </c>
      <c r="O242" s="36">
        <v>539195</v>
      </c>
      <c r="P242" s="36">
        <v>128172</v>
      </c>
      <c r="Q242" s="36">
        <f t="shared" si="31"/>
        <v>2590295</v>
      </c>
      <c r="R242" s="36">
        <v>2242798</v>
      </c>
      <c r="S242" s="36">
        <v>347497</v>
      </c>
      <c r="T242" s="36"/>
      <c r="U242" s="36">
        <f t="shared" si="32"/>
        <v>22427.98</v>
      </c>
      <c r="V242" s="36"/>
      <c r="W242" s="36"/>
      <c r="X242" s="36"/>
      <c r="Y242" s="36">
        <f t="shared" si="33"/>
        <v>347.49700000000001</v>
      </c>
      <c r="AA242" s="186">
        <f t="shared" si="34"/>
        <v>0.4076671594981916</v>
      </c>
      <c r="AB242" s="186"/>
      <c r="AC242" s="186"/>
      <c r="AD242" s="186"/>
      <c r="AE242" s="186">
        <f t="shared" si="35"/>
        <v>6.3163563960794991E-2</v>
      </c>
    </row>
    <row r="243" spans="1:31">
      <c r="A243" s="31" t="s">
        <v>594</v>
      </c>
      <c r="B243" s="36">
        <f t="shared" si="27"/>
        <v>5655553</v>
      </c>
      <c r="C243" s="36">
        <v>4129698</v>
      </c>
      <c r="D243" s="36">
        <v>0</v>
      </c>
      <c r="E243" s="36">
        <v>458312</v>
      </c>
      <c r="F243" s="36">
        <v>675674</v>
      </c>
      <c r="G243" s="36">
        <v>391869</v>
      </c>
      <c r="H243" s="36"/>
      <c r="I243" s="36">
        <f t="shared" si="28"/>
        <v>5471618</v>
      </c>
      <c r="J243" s="36">
        <f t="shared" si="29"/>
        <v>2224800</v>
      </c>
      <c r="K243" s="36">
        <v>1328196</v>
      </c>
      <c r="L243" s="36">
        <v>12997</v>
      </c>
      <c r="M243" s="36">
        <v>883607</v>
      </c>
      <c r="N243" s="36">
        <f t="shared" si="30"/>
        <v>662773</v>
      </c>
      <c r="O243" s="36">
        <v>558260</v>
      </c>
      <c r="P243" s="36">
        <v>104513</v>
      </c>
      <c r="Q243" s="36">
        <f t="shared" si="31"/>
        <v>2584045</v>
      </c>
      <c r="R243" s="36">
        <v>2243243</v>
      </c>
      <c r="S243" s="36">
        <v>340802</v>
      </c>
      <c r="T243" s="36"/>
      <c r="U243" s="36">
        <f t="shared" si="32"/>
        <v>22432.43</v>
      </c>
      <c r="V243" s="36"/>
      <c r="W243" s="36"/>
      <c r="X243" s="36"/>
      <c r="Y243" s="36">
        <f t="shared" si="33"/>
        <v>340.80200000000002</v>
      </c>
      <c r="AA243" s="186">
        <f t="shared" si="34"/>
        <v>0.40997799919511924</v>
      </c>
      <c r="AB243" s="186"/>
      <c r="AC243" s="186"/>
      <c r="AD243" s="186"/>
      <c r="AE243" s="186">
        <f t="shared" si="35"/>
        <v>6.2285415392668131E-2</v>
      </c>
    </row>
    <row r="244" spans="1:31">
      <c r="A244" s="31" t="s">
        <v>595</v>
      </c>
      <c r="B244" s="36">
        <f t="shared" si="27"/>
        <v>5683378</v>
      </c>
      <c r="C244" s="36">
        <v>4181953</v>
      </c>
      <c r="D244" s="36">
        <v>0</v>
      </c>
      <c r="E244" s="36">
        <v>442684</v>
      </c>
      <c r="F244" s="36">
        <v>688381</v>
      </c>
      <c r="G244" s="36">
        <v>370360</v>
      </c>
      <c r="H244" s="36"/>
      <c r="I244" s="36">
        <f t="shared" si="28"/>
        <v>5499443</v>
      </c>
      <c r="J244" s="36">
        <f t="shared" si="29"/>
        <v>2220054</v>
      </c>
      <c r="K244" s="36">
        <v>1332368</v>
      </c>
      <c r="L244" s="36">
        <v>12880</v>
      </c>
      <c r="M244" s="36">
        <v>874806</v>
      </c>
      <c r="N244" s="36">
        <f t="shared" si="30"/>
        <v>649045</v>
      </c>
      <c r="O244" s="36">
        <v>584191</v>
      </c>
      <c r="P244" s="36">
        <v>64854</v>
      </c>
      <c r="Q244" s="36">
        <f t="shared" si="31"/>
        <v>2630344</v>
      </c>
      <c r="R244" s="36">
        <v>2265394</v>
      </c>
      <c r="S244" s="36">
        <v>364950</v>
      </c>
      <c r="T244" s="36"/>
      <c r="U244" s="36">
        <f t="shared" si="32"/>
        <v>22653.94</v>
      </c>
      <c r="V244" s="36"/>
      <c r="W244" s="36"/>
      <c r="X244" s="36"/>
      <c r="Y244" s="36">
        <f t="shared" si="33"/>
        <v>364.95</v>
      </c>
      <c r="AA244" s="186">
        <f t="shared" si="34"/>
        <v>0.41193153561187923</v>
      </c>
      <c r="AB244" s="186"/>
      <c r="AC244" s="186"/>
      <c r="AD244" s="186"/>
      <c r="AE244" s="186">
        <f t="shared" si="35"/>
        <v>6.6361266040942696E-2</v>
      </c>
    </row>
    <row r="245" spans="1:31">
      <c r="A245" s="31" t="s">
        <v>596</v>
      </c>
      <c r="B245" s="36">
        <f t="shared" si="27"/>
        <v>5761532</v>
      </c>
      <c r="C245" s="36">
        <v>4252531</v>
      </c>
      <c r="D245" s="36">
        <v>0</v>
      </c>
      <c r="E245" s="36">
        <v>421910</v>
      </c>
      <c r="F245" s="36">
        <v>709597</v>
      </c>
      <c r="G245" s="36">
        <v>377494</v>
      </c>
      <c r="H245" s="36"/>
      <c r="I245" s="36">
        <f t="shared" si="28"/>
        <v>5587825</v>
      </c>
      <c r="J245" s="36">
        <f t="shared" si="29"/>
        <v>2315004</v>
      </c>
      <c r="K245" s="36">
        <v>1389014</v>
      </c>
      <c r="L245" s="36">
        <v>12606</v>
      </c>
      <c r="M245" s="36">
        <v>913384</v>
      </c>
      <c r="N245" s="36">
        <f t="shared" si="30"/>
        <v>624695</v>
      </c>
      <c r="O245" s="36">
        <v>560882</v>
      </c>
      <c r="P245" s="36">
        <v>63813</v>
      </c>
      <c r="Q245" s="36">
        <f t="shared" si="31"/>
        <v>2648126</v>
      </c>
      <c r="R245" s="36">
        <v>2302635</v>
      </c>
      <c r="S245" s="36">
        <v>345491</v>
      </c>
      <c r="T245" s="36"/>
      <c r="U245" s="36">
        <f t="shared" si="32"/>
        <v>23026.35</v>
      </c>
      <c r="V245" s="36"/>
      <c r="W245" s="36"/>
      <c r="X245" s="36"/>
      <c r="Y245" s="36">
        <f t="shared" si="33"/>
        <v>345.49099999999999</v>
      </c>
      <c r="AA245" s="186">
        <f t="shared" si="34"/>
        <v>0.41208072908510912</v>
      </c>
      <c r="AB245" s="186"/>
      <c r="AC245" s="186"/>
      <c r="AD245" s="186"/>
      <c r="AE245" s="186">
        <f t="shared" si="35"/>
        <v>6.1829244831396832E-2</v>
      </c>
    </row>
    <row r="246" spans="1:31">
      <c r="A246" s="31" t="s">
        <v>597</v>
      </c>
      <c r="B246" s="36">
        <f t="shared" si="27"/>
        <v>5824556</v>
      </c>
      <c r="C246" s="36">
        <v>4304808</v>
      </c>
      <c r="D246" s="36">
        <v>0</v>
      </c>
      <c r="E246" s="36">
        <v>425320</v>
      </c>
      <c r="F246" s="36">
        <v>736727</v>
      </c>
      <c r="G246" s="36">
        <v>357701</v>
      </c>
      <c r="H246" s="36"/>
      <c r="I246" s="36">
        <f t="shared" si="28"/>
        <v>5664648</v>
      </c>
      <c r="J246" s="36">
        <f t="shared" si="29"/>
        <v>2390180</v>
      </c>
      <c r="K246" s="36">
        <v>1437736</v>
      </c>
      <c r="L246" s="36">
        <v>17924</v>
      </c>
      <c r="M246" s="36">
        <v>934520</v>
      </c>
      <c r="N246" s="36">
        <f t="shared" si="30"/>
        <v>639365</v>
      </c>
      <c r="O246" s="36">
        <v>556320</v>
      </c>
      <c r="P246" s="36">
        <v>83045</v>
      </c>
      <c r="Q246" s="36">
        <f t="shared" si="31"/>
        <v>2635103</v>
      </c>
      <c r="R246" s="36">
        <v>2310752</v>
      </c>
      <c r="S246" s="36">
        <v>324351</v>
      </c>
      <c r="T246" s="36"/>
      <c r="U246" s="36">
        <f t="shared" si="32"/>
        <v>23107.52</v>
      </c>
      <c r="V246" s="36"/>
      <c r="W246" s="36"/>
      <c r="X246" s="36"/>
      <c r="Y246" s="36">
        <f t="shared" si="33"/>
        <v>324.351</v>
      </c>
      <c r="AA246" s="186">
        <f t="shared" si="34"/>
        <v>0.40792508201745281</v>
      </c>
      <c r="AB246" s="186"/>
      <c r="AC246" s="186"/>
      <c r="AD246" s="186"/>
      <c r="AE246" s="186">
        <f t="shared" si="35"/>
        <v>5.7258809373503881E-2</v>
      </c>
    </row>
    <row r="247" spans="1:31">
      <c r="A247" s="31" t="s">
        <v>598</v>
      </c>
      <c r="B247" s="36">
        <f t="shared" si="27"/>
        <v>5883026</v>
      </c>
      <c r="C247" s="36">
        <v>4375653</v>
      </c>
      <c r="D247" s="36">
        <v>0</v>
      </c>
      <c r="E247" s="36">
        <v>431010</v>
      </c>
      <c r="F247" s="36">
        <v>755527</v>
      </c>
      <c r="G247" s="36">
        <v>320836</v>
      </c>
      <c r="H247" s="36"/>
      <c r="I247" s="36">
        <f t="shared" si="28"/>
        <v>5716319</v>
      </c>
      <c r="J247" s="36">
        <f t="shared" si="29"/>
        <v>2434073</v>
      </c>
      <c r="K247" s="36">
        <v>1498440</v>
      </c>
      <c r="L247" s="36">
        <v>25977</v>
      </c>
      <c r="M247" s="36">
        <v>909656</v>
      </c>
      <c r="N247" s="36">
        <f t="shared" si="30"/>
        <v>602822</v>
      </c>
      <c r="O247" s="36">
        <v>542135</v>
      </c>
      <c r="P247" s="36">
        <v>60687</v>
      </c>
      <c r="Q247" s="36">
        <f t="shared" si="31"/>
        <v>2679424</v>
      </c>
      <c r="R247" s="36">
        <v>2335078</v>
      </c>
      <c r="S247" s="36">
        <v>344346</v>
      </c>
      <c r="T247" s="36"/>
      <c r="U247" s="36">
        <f t="shared" si="32"/>
        <v>23350.78</v>
      </c>
      <c r="V247" s="36"/>
      <c r="W247" s="36"/>
      <c r="X247" s="36"/>
      <c r="Y247" s="36">
        <f t="shared" si="33"/>
        <v>344.346</v>
      </c>
      <c r="AA247" s="186">
        <f t="shared" si="34"/>
        <v>0.40849329787228461</v>
      </c>
      <c r="AB247" s="186"/>
      <c r="AC247" s="186"/>
      <c r="AD247" s="186"/>
      <c r="AE247" s="186">
        <f t="shared" si="35"/>
        <v>6.0239115416756833E-2</v>
      </c>
    </row>
    <row r="248" spans="1:31">
      <c r="A248" s="31" t="s">
        <v>599</v>
      </c>
      <c r="B248" s="36">
        <f t="shared" si="27"/>
        <v>6002803</v>
      </c>
      <c r="C248" s="36">
        <v>4448255</v>
      </c>
      <c r="D248" s="36">
        <v>0</v>
      </c>
      <c r="E248" s="36">
        <v>473197</v>
      </c>
      <c r="F248" s="36">
        <v>779459</v>
      </c>
      <c r="G248" s="36">
        <v>301892</v>
      </c>
      <c r="H248" s="36"/>
      <c r="I248" s="36">
        <f t="shared" si="28"/>
        <v>5828484</v>
      </c>
      <c r="J248" s="36">
        <f t="shared" si="29"/>
        <v>2487966</v>
      </c>
      <c r="K248" s="36">
        <v>1546506</v>
      </c>
      <c r="L248" s="36">
        <v>34428</v>
      </c>
      <c r="M248" s="36">
        <v>907032</v>
      </c>
      <c r="N248" s="36">
        <f t="shared" si="30"/>
        <v>666403</v>
      </c>
      <c r="O248" s="36">
        <v>555087</v>
      </c>
      <c r="P248" s="36">
        <v>111316</v>
      </c>
      <c r="Q248" s="36">
        <f t="shared" si="31"/>
        <v>2674115</v>
      </c>
      <c r="R248" s="36">
        <v>2346662</v>
      </c>
      <c r="S248" s="36">
        <v>327453</v>
      </c>
      <c r="T248" s="36"/>
      <c r="U248" s="36">
        <f t="shared" si="32"/>
        <v>23466.62</v>
      </c>
      <c r="V248" s="36"/>
      <c r="W248" s="36"/>
      <c r="X248" s="36"/>
      <c r="Y248" s="36">
        <f t="shared" si="33"/>
        <v>327.45299999999997</v>
      </c>
      <c r="AA248" s="186">
        <f t="shared" si="34"/>
        <v>0.40261961772563842</v>
      </c>
      <c r="AB248" s="186"/>
      <c r="AC248" s="186"/>
      <c r="AD248" s="186"/>
      <c r="AE248" s="186">
        <f t="shared" si="35"/>
        <v>5.6181504487273194E-2</v>
      </c>
    </row>
    <row r="249" spans="1:31">
      <c r="A249" s="31" t="s">
        <v>600</v>
      </c>
      <c r="B249" s="36">
        <f t="shared" si="27"/>
        <v>6073122</v>
      </c>
      <c r="C249" s="36">
        <v>4481625</v>
      </c>
      <c r="D249" s="36">
        <v>0</v>
      </c>
      <c r="E249" s="36">
        <v>496034</v>
      </c>
      <c r="F249" s="36">
        <v>1095463</v>
      </c>
      <c r="G249" s="36">
        <v>0</v>
      </c>
      <c r="H249" s="36"/>
      <c r="I249" s="36">
        <f t="shared" si="28"/>
        <v>5905740</v>
      </c>
      <c r="J249" s="36">
        <f t="shared" si="29"/>
        <v>2535138</v>
      </c>
      <c r="K249" s="36">
        <v>1568306</v>
      </c>
      <c r="L249" s="36">
        <v>38751</v>
      </c>
      <c r="M249" s="36">
        <v>928081</v>
      </c>
      <c r="N249" s="36">
        <f t="shared" si="30"/>
        <v>702461</v>
      </c>
      <c r="O249" s="36">
        <v>553718</v>
      </c>
      <c r="P249" s="36">
        <v>148743</v>
      </c>
      <c r="Q249" s="36">
        <f t="shared" si="31"/>
        <v>2668141</v>
      </c>
      <c r="R249" s="36">
        <v>2359601</v>
      </c>
      <c r="S249" s="36">
        <v>308540</v>
      </c>
      <c r="T249" s="36"/>
      <c r="U249" s="36">
        <f t="shared" si="32"/>
        <v>23596.01</v>
      </c>
      <c r="V249" s="36"/>
      <c r="W249" s="36"/>
      <c r="X249" s="36"/>
      <c r="Y249" s="36">
        <f t="shared" si="33"/>
        <v>308.54000000000002</v>
      </c>
      <c r="AA249" s="186">
        <f t="shared" si="34"/>
        <v>0.39954366429947813</v>
      </c>
      <c r="AB249" s="186"/>
      <c r="AC249" s="186"/>
      <c r="AD249" s="186"/>
      <c r="AE249" s="186">
        <f t="shared" si="35"/>
        <v>5.2244087955108084E-2</v>
      </c>
    </row>
    <row r="250" spans="1:31">
      <c r="A250" s="31" t="s">
        <v>601</v>
      </c>
      <c r="B250" s="36">
        <f t="shared" si="27"/>
        <v>6191690</v>
      </c>
      <c r="C250" s="36">
        <v>4547836</v>
      </c>
      <c r="D250" s="36">
        <v>0</v>
      </c>
      <c r="E250" s="36">
        <v>568827</v>
      </c>
      <c r="F250" s="36">
        <v>782330</v>
      </c>
      <c r="G250" s="36">
        <v>292697</v>
      </c>
      <c r="H250" s="36"/>
      <c r="I250" s="36">
        <f t="shared" si="28"/>
        <v>6018809</v>
      </c>
      <c r="J250" s="36">
        <f t="shared" si="29"/>
        <v>2594067</v>
      </c>
      <c r="K250" s="36">
        <v>1614808</v>
      </c>
      <c r="L250" s="36">
        <v>77114</v>
      </c>
      <c r="M250" s="36">
        <v>902145</v>
      </c>
      <c r="N250" s="36">
        <f t="shared" si="30"/>
        <v>683406</v>
      </c>
      <c r="O250" s="36">
        <v>541191</v>
      </c>
      <c r="P250" s="36">
        <v>142215</v>
      </c>
      <c r="Q250" s="36">
        <f t="shared" si="31"/>
        <v>2741336</v>
      </c>
      <c r="R250" s="36">
        <v>2391838</v>
      </c>
      <c r="S250" s="36">
        <v>349498</v>
      </c>
      <c r="T250" s="36"/>
      <c r="U250" s="36">
        <f t="shared" si="32"/>
        <v>23918.38</v>
      </c>
      <c r="V250" s="36"/>
      <c r="W250" s="36"/>
      <c r="X250" s="36"/>
      <c r="Y250" s="36">
        <f t="shared" si="33"/>
        <v>349.49799999999999</v>
      </c>
      <c r="AA250" s="186">
        <f t="shared" si="34"/>
        <v>0.39739390301303795</v>
      </c>
      <c r="AB250" s="186"/>
      <c r="AC250" s="186"/>
      <c r="AD250" s="186"/>
      <c r="AE250" s="186">
        <f t="shared" si="35"/>
        <v>5.8067634311040603E-2</v>
      </c>
    </row>
    <row r="251" spans="1:31">
      <c r="A251" s="31" t="s">
        <v>602</v>
      </c>
      <c r="B251" s="36">
        <f t="shared" si="27"/>
        <v>6257113</v>
      </c>
      <c r="C251" s="36">
        <v>4620159</v>
      </c>
      <c r="D251" s="36">
        <v>0</v>
      </c>
      <c r="E251" s="36">
        <v>569238</v>
      </c>
      <c r="F251" s="36">
        <v>746319</v>
      </c>
      <c r="G251" s="36">
        <v>321397</v>
      </c>
      <c r="H251" s="36"/>
      <c r="I251" s="36">
        <f t="shared" si="28"/>
        <v>6079819</v>
      </c>
      <c r="J251" s="36">
        <f t="shared" si="29"/>
        <v>2637775</v>
      </c>
      <c r="K251" s="36">
        <v>1654527</v>
      </c>
      <c r="L251" s="36">
        <v>92827</v>
      </c>
      <c r="M251" s="36">
        <v>890421</v>
      </c>
      <c r="N251" s="36">
        <f t="shared" si="30"/>
        <v>634149</v>
      </c>
      <c r="O251" s="36">
        <v>520527</v>
      </c>
      <c r="P251" s="36">
        <v>113622</v>
      </c>
      <c r="Q251" s="36">
        <f t="shared" si="31"/>
        <v>2807895</v>
      </c>
      <c r="R251" s="36">
        <v>2445105</v>
      </c>
      <c r="S251" s="36">
        <v>362790</v>
      </c>
      <c r="T251" s="36"/>
      <c r="U251" s="36">
        <f t="shared" si="32"/>
        <v>24451.05</v>
      </c>
      <c r="V251" s="36"/>
      <c r="W251" s="36"/>
      <c r="X251" s="36"/>
      <c r="Y251" s="36">
        <f t="shared" si="33"/>
        <v>362.79</v>
      </c>
      <c r="AA251" s="186">
        <f t="shared" si="34"/>
        <v>0.40216740004924489</v>
      </c>
      <c r="AB251" s="186"/>
      <c r="AC251" s="186"/>
      <c r="AD251" s="186"/>
      <c r="AE251" s="186">
        <f t="shared" si="35"/>
        <v>5.9671184290190221E-2</v>
      </c>
    </row>
    <row r="252" spans="1:31">
      <c r="A252" s="31" t="s">
        <v>603</v>
      </c>
      <c r="B252" s="36">
        <f t="shared" si="27"/>
        <v>6273899</v>
      </c>
      <c r="C252" s="36">
        <v>4636417</v>
      </c>
      <c r="D252" s="36">
        <v>0</v>
      </c>
      <c r="E252" s="36">
        <v>568630</v>
      </c>
      <c r="F252" s="36">
        <v>719417</v>
      </c>
      <c r="G252" s="36">
        <v>349435</v>
      </c>
      <c r="H252" s="36"/>
      <c r="I252" s="36">
        <f t="shared" si="28"/>
        <v>6097916</v>
      </c>
      <c r="J252" s="36">
        <f t="shared" si="29"/>
        <v>2603287</v>
      </c>
      <c r="K252" s="36">
        <v>1622548</v>
      </c>
      <c r="L252" s="36">
        <v>87870</v>
      </c>
      <c r="M252" s="36">
        <v>892869</v>
      </c>
      <c r="N252" s="36">
        <f t="shared" si="30"/>
        <v>664236</v>
      </c>
      <c r="O252" s="36">
        <v>546959</v>
      </c>
      <c r="P252" s="36">
        <v>117277</v>
      </c>
      <c r="Q252" s="36">
        <f t="shared" si="31"/>
        <v>2830393</v>
      </c>
      <c r="R252" s="36">
        <v>2466910</v>
      </c>
      <c r="S252" s="36">
        <v>363483</v>
      </c>
      <c r="T252" s="36"/>
      <c r="U252" s="36">
        <f t="shared" si="32"/>
        <v>24669.1</v>
      </c>
      <c r="V252" s="36"/>
      <c r="W252" s="36"/>
      <c r="X252" s="36"/>
      <c r="Y252" s="36">
        <f t="shared" si="33"/>
        <v>363.483</v>
      </c>
      <c r="AA252" s="186">
        <f t="shared" si="34"/>
        <v>0.40454968549911152</v>
      </c>
      <c r="AB252" s="186"/>
      <c r="AC252" s="186"/>
      <c r="AD252" s="186"/>
      <c r="AE252" s="186">
        <f t="shared" si="35"/>
        <v>5.9607741398864794E-2</v>
      </c>
    </row>
    <row r="253" spans="1:31">
      <c r="A253" s="31" t="s">
        <v>604</v>
      </c>
      <c r="B253" s="36">
        <f t="shared" si="27"/>
        <v>6340072</v>
      </c>
      <c r="C253" s="36">
        <v>4704375</v>
      </c>
      <c r="D253" s="36">
        <v>0</v>
      </c>
      <c r="E253" s="36">
        <v>575260</v>
      </c>
      <c r="F253" s="36">
        <v>696217</v>
      </c>
      <c r="G253" s="36">
        <v>364220</v>
      </c>
      <c r="H253" s="36"/>
      <c r="I253" s="36">
        <f t="shared" si="28"/>
        <v>6165154</v>
      </c>
      <c r="J253" s="36">
        <f t="shared" si="29"/>
        <v>2612950</v>
      </c>
      <c r="K253" s="36">
        <v>1649466</v>
      </c>
      <c r="L253" s="36">
        <v>77965</v>
      </c>
      <c r="M253" s="36">
        <v>885519</v>
      </c>
      <c r="N253" s="36">
        <f t="shared" si="30"/>
        <v>671992</v>
      </c>
      <c r="O253" s="36">
        <v>572500</v>
      </c>
      <c r="P253" s="36">
        <v>99492</v>
      </c>
      <c r="Q253" s="36">
        <f t="shared" si="31"/>
        <v>2880212</v>
      </c>
      <c r="R253" s="36">
        <v>2482409</v>
      </c>
      <c r="S253" s="36">
        <v>397803</v>
      </c>
      <c r="T253" s="36"/>
      <c r="U253" s="36">
        <f t="shared" si="32"/>
        <v>24824.09</v>
      </c>
      <c r="V253" s="36"/>
      <c r="W253" s="36"/>
      <c r="X253" s="36"/>
      <c r="Y253" s="36">
        <f t="shared" si="33"/>
        <v>397.803</v>
      </c>
      <c r="AA253" s="186">
        <f t="shared" si="34"/>
        <v>0.40265158015517538</v>
      </c>
      <c r="AB253" s="186"/>
      <c r="AC253" s="186"/>
      <c r="AD253" s="186"/>
      <c r="AE253" s="186">
        <f t="shared" si="35"/>
        <v>6.4524422260984884E-2</v>
      </c>
    </row>
    <row r="254" spans="1:31">
      <c r="A254" s="31" t="s">
        <v>605</v>
      </c>
      <c r="B254" s="36">
        <f t="shared" si="27"/>
        <v>6347485</v>
      </c>
      <c r="C254" s="36">
        <v>4768250</v>
      </c>
      <c r="D254" s="36">
        <v>0</v>
      </c>
      <c r="E254" s="36">
        <v>525936</v>
      </c>
      <c r="F254" s="36">
        <v>644817</v>
      </c>
      <c r="G254" s="36">
        <v>408482</v>
      </c>
      <c r="H254" s="36"/>
      <c r="I254" s="36">
        <f t="shared" si="28"/>
        <v>6174092</v>
      </c>
      <c r="J254" s="36">
        <f t="shared" si="29"/>
        <v>2616051</v>
      </c>
      <c r="K254" s="36">
        <v>1660666</v>
      </c>
      <c r="L254" s="36">
        <v>75479</v>
      </c>
      <c r="M254" s="36">
        <v>879906</v>
      </c>
      <c r="N254" s="36">
        <f t="shared" si="30"/>
        <v>680013</v>
      </c>
      <c r="O254" s="36">
        <v>603311</v>
      </c>
      <c r="P254" s="36">
        <v>76702</v>
      </c>
      <c r="Q254" s="36">
        <f t="shared" si="31"/>
        <v>2878028</v>
      </c>
      <c r="R254" s="36">
        <v>2504273</v>
      </c>
      <c r="S254" s="36">
        <v>373755</v>
      </c>
      <c r="T254" s="36"/>
      <c r="U254" s="36">
        <f t="shared" si="32"/>
        <v>25042.73</v>
      </c>
      <c r="V254" s="36"/>
      <c r="W254" s="36"/>
      <c r="X254" s="36"/>
      <c r="Y254" s="36">
        <f t="shared" si="33"/>
        <v>373.755</v>
      </c>
      <c r="AA254" s="186">
        <f t="shared" si="34"/>
        <v>0.40560992612354985</v>
      </c>
      <c r="AB254" s="186"/>
      <c r="AC254" s="186"/>
      <c r="AD254" s="186"/>
      <c r="AE254" s="186">
        <f t="shared" si="35"/>
        <v>6.0536026997978006E-2</v>
      </c>
    </row>
    <row r="255" spans="1:31">
      <c r="A255" s="31" t="s">
        <v>606</v>
      </c>
      <c r="B255" s="36">
        <f t="shared" si="27"/>
        <v>6315260</v>
      </c>
      <c r="C255" s="36">
        <v>4783339</v>
      </c>
      <c r="D255" s="36">
        <v>0</v>
      </c>
      <c r="E255" s="36">
        <v>481621</v>
      </c>
      <c r="F255" s="36">
        <v>616410</v>
      </c>
      <c r="G255" s="36">
        <v>433890</v>
      </c>
      <c r="H255" s="36"/>
      <c r="I255" s="36">
        <f t="shared" si="28"/>
        <v>6139867</v>
      </c>
      <c r="J255" s="36">
        <f t="shared" si="29"/>
        <v>2614450</v>
      </c>
      <c r="K255" s="36">
        <v>1650543</v>
      </c>
      <c r="L255" s="36">
        <v>89000</v>
      </c>
      <c r="M255" s="36">
        <v>874907</v>
      </c>
      <c r="N255" s="36">
        <f t="shared" si="30"/>
        <v>654228</v>
      </c>
      <c r="O255" s="36">
        <v>606132</v>
      </c>
      <c r="P255" s="36">
        <v>48096</v>
      </c>
      <c r="Q255" s="36">
        <f t="shared" si="31"/>
        <v>2871189</v>
      </c>
      <c r="R255" s="36">
        <v>2526664</v>
      </c>
      <c r="S255" s="36">
        <v>344525</v>
      </c>
      <c r="T255" s="36"/>
      <c r="U255" s="36">
        <f t="shared" si="32"/>
        <v>25266.639999999999</v>
      </c>
      <c r="V255" s="36"/>
      <c r="W255" s="36"/>
      <c r="X255" s="36"/>
      <c r="Y255" s="36">
        <f t="shared" si="33"/>
        <v>344.52499999999998</v>
      </c>
      <c r="AA255" s="186">
        <f t="shared" si="34"/>
        <v>0.41151770877121607</v>
      </c>
      <c r="AB255" s="186"/>
      <c r="AC255" s="186"/>
      <c r="AD255" s="186"/>
      <c r="AE255" s="186">
        <f t="shared" si="35"/>
        <v>5.6112778990163793E-2</v>
      </c>
    </row>
    <row r="256" spans="1:31">
      <c r="A256" s="31" t="s">
        <v>607</v>
      </c>
      <c r="B256" s="36">
        <f t="shared" si="27"/>
        <v>6372506</v>
      </c>
      <c r="C256" s="36">
        <v>4837703</v>
      </c>
      <c r="D256" s="36">
        <v>0</v>
      </c>
      <c r="E256" s="36">
        <v>492390</v>
      </c>
      <c r="F256" s="36">
        <v>636187</v>
      </c>
      <c r="G256" s="36">
        <v>406226</v>
      </c>
      <c r="H256" s="36"/>
      <c r="I256" s="36">
        <f t="shared" si="28"/>
        <v>6197112</v>
      </c>
      <c r="J256" s="36">
        <f t="shared" si="29"/>
        <v>2673414</v>
      </c>
      <c r="K256" s="36">
        <v>1685375</v>
      </c>
      <c r="L256" s="36">
        <v>121020</v>
      </c>
      <c r="M256" s="36">
        <v>867019</v>
      </c>
      <c r="N256" s="36">
        <f t="shared" si="30"/>
        <v>673199</v>
      </c>
      <c r="O256" s="36">
        <v>618076</v>
      </c>
      <c r="P256" s="36">
        <v>55123</v>
      </c>
      <c r="Q256" s="36">
        <f t="shared" si="31"/>
        <v>2850499</v>
      </c>
      <c r="R256" s="36">
        <v>2534252</v>
      </c>
      <c r="S256" s="36">
        <v>316247</v>
      </c>
      <c r="T256" s="36"/>
      <c r="U256" s="36">
        <f t="shared" si="32"/>
        <v>25342.52</v>
      </c>
      <c r="V256" s="36"/>
      <c r="W256" s="36"/>
      <c r="X256" s="36"/>
      <c r="Y256" s="36">
        <f t="shared" si="33"/>
        <v>316.24700000000001</v>
      </c>
      <c r="AA256" s="186">
        <f t="shared" si="34"/>
        <v>0.40894080984820025</v>
      </c>
      <c r="AB256" s="186"/>
      <c r="AC256" s="186"/>
      <c r="AD256" s="186"/>
      <c r="AE256" s="186">
        <f t="shared" si="35"/>
        <v>5.1031351377867629E-2</v>
      </c>
    </row>
    <row r="257" spans="1:31">
      <c r="A257" s="31" t="s">
        <v>608</v>
      </c>
      <c r="B257" s="36">
        <f t="shared" si="27"/>
        <v>6440767</v>
      </c>
      <c r="C257" s="36">
        <v>4907706</v>
      </c>
      <c r="D257" s="36">
        <v>0</v>
      </c>
      <c r="E257" s="36">
        <v>453377</v>
      </c>
      <c r="F257" s="36">
        <v>664567</v>
      </c>
      <c r="G257" s="36">
        <v>415117</v>
      </c>
      <c r="H257" s="36"/>
      <c r="I257" s="36">
        <f t="shared" si="28"/>
        <v>6265231</v>
      </c>
      <c r="J257" s="36">
        <f t="shared" si="29"/>
        <v>2730310</v>
      </c>
      <c r="K257" s="36">
        <v>1708220</v>
      </c>
      <c r="L257" s="36">
        <v>117943</v>
      </c>
      <c r="M257" s="36">
        <v>904147</v>
      </c>
      <c r="N257" s="36">
        <f t="shared" si="30"/>
        <v>654264</v>
      </c>
      <c r="O257" s="36">
        <v>626333</v>
      </c>
      <c r="P257" s="36">
        <v>27931</v>
      </c>
      <c r="Q257" s="36">
        <f t="shared" si="31"/>
        <v>2880657</v>
      </c>
      <c r="R257" s="36">
        <v>2573154</v>
      </c>
      <c r="S257" s="36">
        <v>307503</v>
      </c>
      <c r="T257" s="36"/>
      <c r="U257" s="36">
        <f t="shared" si="32"/>
        <v>25731.54</v>
      </c>
      <c r="V257" s="36"/>
      <c r="W257" s="36"/>
      <c r="X257" s="36"/>
      <c r="Y257" s="36">
        <f t="shared" si="33"/>
        <v>307.50299999999999</v>
      </c>
      <c r="AA257" s="186">
        <f t="shared" si="34"/>
        <v>0.4107037713374016</v>
      </c>
      <c r="AB257" s="186"/>
      <c r="AC257" s="186"/>
      <c r="AD257" s="186"/>
      <c r="AE257" s="186">
        <f t="shared" si="35"/>
        <v>4.9080871878467054E-2</v>
      </c>
    </row>
    <row r="258" spans="1:31">
      <c r="A258" s="31" t="s">
        <v>609</v>
      </c>
      <c r="B258" s="36">
        <f t="shared" si="27"/>
        <v>6431946</v>
      </c>
      <c r="C258" s="36">
        <v>4925878</v>
      </c>
      <c r="D258" s="36">
        <v>0</v>
      </c>
      <c r="E258" s="36">
        <v>435258</v>
      </c>
      <c r="F258" s="36">
        <v>680924</v>
      </c>
      <c r="G258" s="36">
        <v>389886</v>
      </c>
      <c r="H258" s="36"/>
      <c r="I258" s="36">
        <f t="shared" si="28"/>
        <v>6256409</v>
      </c>
      <c r="J258" s="36">
        <f t="shared" si="29"/>
        <v>2682145</v>
      </c>
      <c r="K258" s="36">
        <v>1671871</v>
      </c>
      <c r="L258" s="36">
        <v>115000</v>
      </c>
      <c r="M258" s="36">
        <v>895274</v>
      </c>
      <c r="N258" s="36">
        <f t="shared" si="30"/>
        <v>690634</v>
      </c>
      <c r="O258" s="36">
        <v>664686</v>
      </c>
      <c r="P258" s="36">
        <v>25948</v>
      </c>
      <c r="Q258" s="36">
        <f t="shared" si="31"/>
        <v>2883630</v>
      </c>
      <c r="R258" s="36">
        <v>2589320</v>
      </c>
      <c r="S258" s="36">
        <v>294310</v>
      </c>
      <c r="T258" s="36"/>
      <c r="U258" s="36">
        <f t="shared" si="32"/>
        <v>25893.200000000001</v>
      </c>
      <c r="V258" s="36"/>
      <c r="W258" s="36"/>
      <c r="X258" s="36"/>
      <c r="Y258" s="36">
        <f t="shared" si="33"/>
        <v>294.31</v>
      </c>
      <c r="AA258" s="186">
        <f t="shared" si="34"/>
        <v>0.41386680442407137</v>
      </c>
      <c r="AB258" s="186"/>
      <c r="AC258" s="186"/>
      <c r="AD258" s="186"/>
      <c r="AE258" s="186">
        <f t="shared" si="35"/>
        <v>4.7041361905847269E-2</v>
      </c>
    </row>
    <row r="259" spans="1:31">
      <c r="A259" s="31" t="s">
        <v>610</v>
      </c>
      <c r="B259" s="36">
        <f t="shared" si="27"/>
        <v>6480236</v>
      </c>
      <c r="C259" s="36">
        <v>4987775</v>
      </c>
      <c r="D259" s="36">
        <v>0</v>
      </c>
      <c r="E259" s="36">
        <v>431308</v>
      </c>
      <c r="F259" s="36">
        <v>699160</v>
      </c>
      <c r="G259" s="36">
        <v>361993</v>
      </c>
      <c r="H259" s="36"/>
      <c r="I259" s="36">
        <f t="shared" si="28"/>
        <v>6304764</v>
      </c>
      <c r="J259" s="36">
        <f t="shared" si="29"/>
        <v>2721068</v>
      </c>
      <c r="K259" s="36">
        <v>1740469</v>
      </c>
      <c r="L259" s="36">
        <v>94918</v>
      </c>
      <c r="M259" s="36">
        <v>885681</v>
      </c>
      <c r="N259" s="36">
        <f t="shared" si="30"/>
        <v>657350</v>
      </c>
      <c r="O259" s="36">
        <v>630421</v>
      </c>
      <c r="P259" s="36">
        <v>26929</v>
      </c>
      <c r="Q259" s="36">
        <f t="shared" si="31"/>
        <v>2926346</v>
      </c>
      <c r="R259" s="36">
        <v>2616884</v>
      </c>
      <c r="S259" s="36">
        <v>309462</v>
      </c>
      <c r="T259" s="36"/>
      <c r="U259" s="36">
        <f t="shared" si="32"/>
        <v>26168.84</v>
      </c>
      <c r="V259" s="36"/>
      <c r="W259" s="36"/>
      <c r="X259" s="36"/>
      <c r="Y259" s="36">
        <f t="shared" si="33"/>
        <v>309.46199999999999</v>
      </c>
      <c r="AA259" s="186">
        <f t="shared" si="34"/>
        <v>0.41506454484259842</v>
      </c>
      <c r="AB259" s="186"/>
      <c r="AC259" s="186"/>
      <c r="AD259" s="186"/>
      <c r="AE259" s="186">
        <f t="shared" si="35"/>
        <v>4.9083835651897514E-2</v>
      </c>
    </row>
    <row r="260" spans="1:31">
      <c r="A260" s="31" t="s">
        <v>611</v>
      </c>
      <c r="B260" s="36">
        <f t="shared" si="27"/>
        <v>6611624</v>
      </c>
      <c r="C260" s="36">
        <v>5044487</v>
      </c>
      <c r="D260" s="36">
        <v>0</v>
      </c>
      <c r="E260" s="36">
        <v>507965</v>
      </c>
      <c r="F260" s="36">
        <v>730517</v>
      </c>
      <c r="G260" s="36">
        <v>328655</v>
      </c>
      <c r="H260" s="36"/>
      <c r="I260" s="36">
        <f t="shared" si="28"/>
        <v>6436152</v>
      </c>
      <c r="J260" s="36">
        <f t="shared" si="29"/>
        <v>2758558</v>
      </c>
      <c r="K260" s="36">
        <v>1766885</v>
      </c>
      <c r="L260" s="36">
        <v>107973</v>
      </c>
      <c r="M260" s="36">
        <v>883700</v>
      </c>
      <c r="N260" s="36">
        <f t="shared" si="30"/>
        <v>698219</v>
      </c>
      <c r="O260" s="36">
        <v>653391</v>
      </c>
      <c r="P260" s="36">
        <v>44828</v>
      </c>
      <c r="Q260" s="36">
        <f t="shared" si="31"/>
        <v>2979375</v>
      </c>
      <c r="R260" s="36">
        <v>2624211</v>
      </c>
      <c r="S260" s="36">
        <v>355164</v>
      </c>
      <c r="T260" s="36"/>
      <c r="U260" s="36">
        <f t="shared" si="32"/>
        <v>26242.11</v>
      </c>
      <c r="V260" s="36"/>
      <c r="W260" s="36"/>
      <c r="X260" s="36"/>
      <c r="Y260" s="36">
        <f t="shared" si="33"/>
        <v>355.16399999999999</v>
      </c>
      <c r="AA260" s="186">
        <f t="shared" si="34"/>
        <v>0.40772980501392758</v>
      </c>
      <c r="AB260" s="186"/>
      <c r="AC260" s="186"/>
      <c r="AD260" s="186"/>
      <c r="AE260" s="186">
        <f t="shared" si="35"/>
        <v>5.51826619383756E-2</v>
      </c>
    </row>
    <row r="261" spans="1:31">
      <c r="A261" s="31" t="s">
        <v>612</v>
      </c>
      <c r="B261" s="36">
        <f t="shared" si="27"/>
        <v>6687605</v>
      </c>
      <c r="C261" s="36">
        <v>5042536</v>
      </c>
      <c r="D261" s="36">
        <v>0</v>
      </c>
      <c r="E261" s="36">
        <v>574864</v>
      </c>
      <c r="F261" s="36">
        <v>1070205</v>
      </c>
      <c r="G261" s="36">
        <v>0</v>
      </c>
      <c r="H261" s="36"/>
      <c r="I261" s="36">
        <f t="shared" si="28"/>
        <v>6511928</v>
      </c>
      <c r="J261" s="36">
        <f t="shared" si="29"/>
        <v>2765167</v>
      </c>
      <c r="K261" s="36">
        <v>1764258</v>
      </c>
      <c r="L261" s="36">
        <v>106379</v>
      </c>
      <c r="M261" s="36">
        <v>894530</v>
      </c>
      <c r="N261" s="36">
        <f t="shared" si="30"/>
        <v>767094</v>
      </c>
      <c r="O261" s="36">
        <v>670706</v>
      </c>
      <c r="P261" s="36">
        <v>96388</v>
      </c>
      <c r="Q261" s="36">
        <f t="shared" si="31"/>
        <v>2979667</v>
      </c>
      <c r="R261" s="36">
        <v>2607571</v>
      </c>
      <c r="S261" s="36">
        <v>372096</v>
      </c>
      <c r="T261" s="36"/>
      <c r="U261" s="36">
        <f t="shared" si="32"/>
        <v>26075.71</v>
      </c>
      <c r="V261" s="36"/>
      <c r="W261" s="36"/>
      <c r="X261" s="36"/>
      <c r="Y261" s="36">
        <f t="shared" si="33"/>
        <v>372.096</v>
      </c>
      <c r="AA261" s="186">
        <f t="shared" si="34"/>
        <v>0.40042994947118582</v>
      </c>
      <c r="AB261" s="186"/>
      <c r="AC261" s="186"/>
      <c r="AD261" s="186"/>
      <c r="AE261" s="186">
        <f t="shared" si="35"/>
        <v>5.7140680916619474E-2</v>
      </c>
    </row>
    <row r="262" spans="1:31">
      <c r="A262" s="31" t="s">
        <v>613</v>
      </c>
      <c r="B262" s="36">
        <f t="shared" si="27"/>
        <v>6364765</v>
      </c>
      <c r="C262" s="36">
        <v>5100116</v>
      </c>
      <c r="D262" s="36">
        <v>0</v>
      </c>
      <c r="E262" s="36">
        <v>680450</v>
      </c>
      <c r="F262" s="36">
        <v>261354</v>
      </c>
      <c r="G262" s="36">
        <v>322845</v>
      </c>
      <c r="H262" s="36"/>
      <c r="I262" s="36">
        <f t="shared" si="28"/>
        <v>6178505</v>
      </c>
      <c r="J262" s="36">
        <f t="shared" si="29"/>
        <v>1258264</v>
      </c>
      <c r="K262" s="36">
        <v>704324</v>
      </c>
      <c r="L262" s="36">
        <v>156000</v>
      </c>
      <c r="M262" s="36">
        <v>397940</v>
      </c>
      <c r="N262" s="36">
        <f t="shared" si="30"/>
        <v>756570</v>
      </c>
      <c r="O262" s="36">
        <v>668978</v>
      </c>
      <c r="P262" s="36">
        <v>87592</v>
      </c>
      <c r="Q262" s="36">
        <f t="shared" si="31"/>
        <v>4163671</v>
      </c>
      <c r="R262" s="36">
        <v>3726814</v>
      </c>
      <c r="S262" s="36">
        <v>436857</v>
      </c>
      <c r="T262" s="36"/>
      <c r="U262" s="36">
        <f t="shared" si="32"/>
        <v>37268.14</v>
      </c>
      <c r="V262" s="36"/>
      <c r="W262" s="36"/>
      <c r="X262" s="36"/>
      <c r="Y262" s="36">
        <f t="shared" si="33"/>
        <v>436.85700000000003</v>
      </c>
      <c r="AA262" s="186">
        <f t="shared" si="34"/>
        <v>0.6031902539530194</v>
      </c>
      <c r="AB262" s="186"/>
      <c r="AC262" s="186"/>
      <c r="AD262" s="186"/>
      <c r="AE262" s="186">
        <f t="shared" si="35"/>
        <v>7.0705939381776009E-2</v>
      </c>
    </row>
    <row r="263" spans="1:31">
      <c r="A263" s="31" t="s">
        <v>614</v>
      </c>
      <c r="B263" s="36">
        <f t="shared" si="27"/>
        <v>6467668</v>
      </c>
      <c r="C263" s="36">
        <v>5174352</v>
      </c>
      <c r="D263" s="36">
        <v>0</v>
      </c>
      <c r="E263" s="36">
        <v>708271</v>
      </c>
      <c r="F263" s="36">
        <v>220625</v>
      </c>
      <c r="G263" s="36">
        <v>364420</v>
      </c>
      <c r="H263" s="36"/>
      <c r="I263" s="36">
        <f t="shared" si="28"/>
        <v>6280512</v>
      </c>
      <c r="J263" s="36">
        <f t="shared" si="29"/>
        <v>1264432</v>
      </c>
      <c r="K263" s="36">
        <v>707542</v>
      </c>
      <c r="L263" s="36">
        <v>159000</v>
      </c>
      <c r="M263" s="36">
        <v>397890</v>
      </c>
      <c r="N263" s="36">
        <f t="shared" si="30"/>
        <v>759780</v>
      </c>
      <c r="O263" s="36">
        <v>651711</v>
      </c>
      <c r="P263" s="36">
        <v>108069</v>
      </c>
      <c r="Q263" s="36">
        <f t="shared" si="31"/>
        <v>4256300</v>
      </c>
      <c r="R263" s="36">
        <v>3815098</v>
      </c>
      <c r="S263" s="36">
        <v>441202</v>
      </c>
      <c r="T263" s="36"/>
      <c r="U263" s="36">
        <f t="shared" si="32"/>
        <v>38150.980000000003</v>
      </c>
      <c r="V263" s="36"/>
      <c r="W263" s="36"/>
      <c r="X263" s="36"/>
      <c r="Y263" s="36">
        <f t="shared" si="33"/>
        <v>441.202</v>
      </c>
      <c r="AA263" s="186">
        <f t="shared" si="34"/>
        <v>0.60745015692988091</v>
      </c>
      <c r="AB263" s="186"/>
      <c r="AC263" s="186"/>
      <c r="AD263" s="186"/>
      <c r="AE263" s="186">
        <f t="shared" si="35"/>
        <v>7.024936820437569E-2</v>
      </c>
    </row>
    <row r="264" spans="1:31">
      <c r="A264" s="31" t="s">
        <v>615</v>
      </c>
      <c r="B264" s="36">
        <f t="shared" si="27"/>
        <v>6437600</v>
      </c>
      <c r="C264" s="36">
        <v>5171053</v>
      </c>
      <c r="D264" s="36">
        <v>0</v>
      </c>
      <c r="E264" s="36">
        <v>680639</v>
      </c>
      <c r="F264" s="36">
        <v>195125</v>
      </c>
      <c r="G264" s="36">
        <v>390783</v>
      </c>
      <c r="H264" s="36"/>
      <c r="I264" s="36">
        <f t="shared" si="28"/>
        <v>6250444</v>
      </c>
      <c r="J264" s="36">
        <f t="shared" si="29"/>
        <v>1216783</v>
      </c>
      <c r="K264" s="36">
        <v>668030</v>
      </c>
      <c r="L264" s="36">
        <v>150000</v>
      </c>
      <c r="M264" s="36">
        <v>398753</v>
      </c>
      <c r="N264" s="36">
        <f t="shared" si="30"/>
        <v>741851</v>
      </c>
      <c r="O264" s="36">
        <v>668996</v>
      </c>
      <c r="P264" s="36">
        <v>72855</v>
      </c>
      <c r="Q264" s="36">
        <f t="shared" si="31"/>
        <v>4291810</v>
      </c>
      <c r="R264" s="36">
        <v>3834026</v>
      </c>
      <c r="S264" s="36">
        <v>457784</v>
      </c>
      <c r="T264" s="36"/>
      <c r="U264" s="36">
        <f t="shared" si="32"/>
        <v>38340.26</v>
      </c>
      <c r="V264" s="36"/>
      <c r="W264" s="36"/>
      <c r="X264" s="36"/>
      <c r="Y264" s="36">
        <f t="shared" si="33"/>
        <v>457.78399999999999</v>
      </c>
      <c r="AA264" s="186">
        <f t="shared" si="34"/>
        <v>0.61340058402251108</v>
      </c>
      <c r="AB264" s="186"/>
      <c r="AC264" s="186"/>
      <c r="AD264" s="186"/>
      <c r="AE264" s="186">
        <f t="shared" si="35"/>
        <v>7.3240237013562554E-2</v>
      </c>
    </row>
    <row r="265" spans="1:31">
      <c r="A265" s="31" t="s">
        <v>616</v>
      </c>
      <c r="B265" s="36">
        <f t="shared" si="27"/>
        <v>6481597</v>
      </c>
      <c r="C265" s="36">
        <v>5233007</v>
      </c>
      <c r="D265" s="36">
        <v>0</v>
      </c>
      <c r="E265" s="36">
        <v>663752</v>
      </c>
      <c r="F265" s="36">
        <v>169561</v>
      </c>
      <c r="G265" s="36">
        <v>415277</v>
      </c>
      <c r="H265" s="36"/>
      <c r="I265" s="36">
        <f t="shared" si="28"/>
        <v>6294506</v>
      </c>
      <c r="J265" s="36">
        <f t="shared" si="29"/>
        <v>1170611</v>
      </c>
      <c r="K265" s="36">
        <v>645355</v>
      </c>
      <c r="L265" s="36">
        <v>127509</v>
      </c>
      <c r="M265" s="36">
        <v>397747</v>
      </c>
      <c r="N265" s="36">
        <f t="shared" si="30"/>
        <v>788191</v>
      </c>
      <c r="O265" s="36">
        <v>725546</v>
      </c>
      <c r="P265" s="36">
        <v>62645</v>
      </c>
      <c r="Q265" s="36">
        <f t="shared" si="31"/>
        <v>4335704</v>
      </c>
      <c r="R265" s="36">
        <v>3862106</v>
      </c>
      <c r="S265" s="36">
        <v>473598</v>
      </c>
      <c r="T265" s="36"/>
      <c r="U265" s="36">
        <f t="shared" si="32"/>
        <v>38621.06</v>
      </c>
      <c r="V265" s="36"/>
      <c r="W265" s="36"/>
      <c r="X265" s="36"/>
      <c r="Y265" s="36">
        <f t="shared" si="33"/>
        <v>473.59800000000001</v>
      </c>
      <c r="AA265" s="186">
        <f t="shared" si="34"/>
        <v>0.61356776846348227</v>
      </c>
      <c r="AB265" s="186"/>
      <c r="AC265" s="186"/>
      <c r="AD265" s="186"/>
      <c r="AE265" s="186">
        <f t="shared" si="35"/>
        <v>7.5239899683946607E-2</v>
      </c>
    </row>
    <row r="266" spans="1:31">
      <c r="A266" s="31" t="s">
        <v>617</v>
      </c>
      <c r="B266" s="36">
        <f t="shared" si="27"/>
        <v>6529170</v>
      </c>
      <c r="C266" s="36">
        <v>5287710</v>
      </c>
      <c r="D266" s="36">
        <v>0</v>
      </c>
      <c r="E266" s="36">
        <v>660658</v>
      </c>
      <c r="F266" s="36">
        <v>135561</v>
      </c>
      <c r="G266" s="36">
        <v>445241</v>
      </c>
      <c r="H266" s="36"/>
      <c r="I266" s="36">
        <f t="shared" si="28"/>
        <v>6342078</v>
      </c>
      <c r="J266" s="36">
        <f t="shared" si="29"/>
        <v>1169069</v>
      </c>
      <c r="K266" s="36">
        <v>657358</v>
      </c>
      <c r="L266" s="36">
        <v>118000</v>
      </c>
      <c r="M266" s="36">
        <v>393711</v>
      </c>
      <c r="N266" s="36">
        <f t="shared" si="30"/>
        <v>783707</v>
      </c>
      <c r="O266" s="36">
        <v>726684</v>
      </c>
      <c r="P266" s="36">
        <v>57023</v>
      </c>
      <c r="Q266" s="36">
        <f t="shared" si="31"/>
        <v>4389302</v>
      </c>
      <c r="R266" s="36">
        <v>3903667</v>
      </c>
      <c r="S266" s="36">
        <v>485635</v>
      </c>
      <c r="T266" s="36"/>
      <c r="U266" s="36">
        <f t="shared" si="32"/>
        <v>39036.67</v>
      </c>
      <c r="V266" s="36"/>
      <c r="W266" s="36"/>
      <c r="X266" s="36"/>
      <c r="Y266" s="36">
        <f t="shared" si="33"/>
        <v>485.63499999999999</v>
      </c>
      <c r="AA266" s="186">
        <f t="shared" si="34"/>
        <v>0.61551860447001761</v>
      </c>
      <c r="AB266" s="186"/>
      <c r="AC266" s="186"/>
      <c r="AD266" s="186"/>
      <c r="AE266" s="186">
        <f t="shared" si="35"/>
        <v>7.6573482697626871E-2</v>
      </c>
    </row>
    <row r="267" spans="1:31">
      <c r="A267" s="31" t="s">
        <v>618</v>
      </c>
      <c r="B267" s="36">
        <f t="shared" ref="B267:B330" si="36">SUM(C267:G267)</f>
        <v>6556840</v>
      </c>
      <c r="C267" s="36">
        <v>5301690</v>
      </c>
      <c r="D267" s="36">
        <v>0</v>
      </c>
      <c r="E267" s="36">
        <v>672027</v>
      </c>
      <c r="F267" s="36">
        <v>108689</v>
      </c>
      <c r="G267" s="36">
        <v>474434</v>
      </c>
      <c r="H267" s="36"/>
      <c r="I267" s="36">
        <f t="shared" ref="I267:I330" si="37">SUM(J267,N267,Q267)</f>
        <v>6369862</v>
      </c>
      <c r="J267" s="36">
        <f t="shared" ref="J267:J330" si="38">SUM(K267:M267)</f>
        <v>1195376</v>
      </c>
      <c r="K267" s="36">
        <v>694231</v>
      </c>
      <c r="L267" s="36">
        <v>105000</v>
      </c>
      <c r="M267" s="36">
        <v>396145</v>
      </c>
      <c r="N267" s="36">
        <f t="shared" ref="N267:N330" si="39">SUM(O267:P267)</f>
        <v>789244</v>
      </c>
      <c r="O267" s="36">
        <v>677405</v>
      </c>
      <c r="P267" s="36">
        <v>111839</v>
      </c>
      <c r="Q267" s="36">
        <f t="shared" ref="Q267:Q330" si="40">SUM(R267:S267)</f>
        <v>4385242</v>
      </c>
      <c r="R267" s="36">
        <v>3930054</v>
      </c>
      <c r="S267" s="36">
        <v>455188</v>
      </c>
      <c r="T267" s="36"/>
      <c r="U267" s="36">
        <f t="shared" ref="U267:U330" si="41">R267/100</f>
        <v>39300.54</v>
      </c>
      <c r="V267" s="36"/>
      <c r="W267" s="36"/>
      <c r="X267" s="36"/>
      <c r="Y267" s="36">
        <f t="shared" ref="Y267:Y330" si="42">S267/1000</f>
        <v>455.18799999999999</v>
      </c>
      <c r="AA267" s="186">
        <f t="shared" ref="AA267:AA330" si="43">R267/I267</f>
        <v>0.61697631754031723</v>
      </c>
      <c r="AB267" s="186"/>
      <c r="AC267" s="186"/>
      <c r="AD267" s="186"/>
      <c r="AE267" s="186">
        <f t="shared" ref="AE267:AE330" si="44">S267/I267</f>
        <v>7.1459632877446957E-2</v>
      </c>
    </row>
    <row r="268" spans="1:31">
      <c r="A268" s="31" t="s">
        <v>619</v>
      </c>
      <c r="B268" s="36">
        <f t="shared" si="36"/>
        <v>6630441</v>
      </c>
      <c r="C268" s="36">
        <v>5355802</v>
      </c>
      <c r="D268" s="36">
        <v>0</v>
      </c>
      <c r="E268" s="36">
        <v>696678</v>
      </c>
      <c r="F268" s="36">
        <v>132685</v>
      </c>
      <c r="G268" s="36">
        <v>445276</v>
      </c>
      <c r="H268" s="36"/>
      <c r="I268" s="36">
        <f t="shared" si="37"/>
        <v>6441212</v>
      </c>
      <c r="J268" s="36">
        <f t="shared" si="38"/>
        <v>1190749</v>
      </c>
      <c r="K268" s="36">
        <v>677016</v>
      </c>
      <c r="L268" s="36">
        <v>125000</v>
      </c>
      <c r="M268" s="36">
        <v>388733</v>
      </c>
      <c r="N268" s="36">
        <f t="shared" si="39"/>
        <v>789626</v>
      </c>
      <c r="O268" s="36">
        <v>676089</v>
      </c>
      <c r="P268" s="36">
        <v>113537</v>
      </c>
      <c r="Q268" s="36">
        <f t="shared" si="40"/>
        <v>4460837</v>
      </c>
      <c r="R268" s="36">
        <v>4002696</v>
      </c>
      <c r="S268" s="36">
        <v>458141</v>
      </c>
      <c r="T268" s="36"/>
      <c r="U268" s="36">
        <f t="shared" si="41"/>
        <v>40026.959999999999</v>
      </c>
      <c r="V268" s="36"/>
      <c r="W268" s="36"/>
      <c r="X268" s="36"/>
      <c r="Y268" s="36">
        <f t="shared" si="42"/>
        <v>458.14100000000002</v>
      </c>
      <c r="AA268" s="186">
        <f t="shared" si="43"/>
        <v>0.62141969554798071</v>
      </c>
      <c r="AB268" s="186"/>
      <c r="AC268" s="186"/>
      <c r="AD268" s="186"/>
      <c r="AE268" s="186">
        <f t="shared" si="44"/>
        <v>7.1126520909418914E-2</v>
      </c>
    </row>
    <row r="269" spans="1:31">
      <c r="A269" s="31" t="s">
        <v>620</v>
      </c>
      <c r="B269" s="36">
        <f t="shared" si="36"/>
        <v>6705070</v>
      </c>
      <c r="C269" s="36">
        <v>5414450</v>
      </c>
      <c r="D269" s="36">
        <v>0</v>
      </c>
      <c r="E269" s="36">
        <v>687389</v>
      </c>
      <c r="F269" s="36">
        <v>169239</v>
      </c>
      <c r="G269" s="36">
        <v>433992</v>
      </c>
      <c r="H269" s="36"/>
      <c r="I269" s="36">
        <f t="shared" si="37"/>
        <v>6512593</v>
      </c>
      <c r="J269" s="36">
        <f t="shared" si="38"/>
        <v>1230893</v>
      </c>
      <c r="K269" s="36">
        <v>695140</v>
      </c>
      <c r="L269" s="36">
        <v>125000</v>
      </c>
      <c r="M269" s="36">
        <v>410753</v>
      </c>
      <c r="N269" s="36">
        <f t="shared" si="39"/>
        <v>775039</v>
      </c>
      <c r="O269" s="36">
        <v>666981</v>
      </c>
      <c r="P269" s="36">
        <v>108058</v>
      </c>
      <c r="Q269" s="36">
        <f t="shared" si="40"/>
        <v>4506661</v>
      </c>
      <c r="R269" s="36">
        <v>4052329</v>
      </c>
      <c r="S269" s="36">
        <v>454332</v>
      </c>
      <c r="T269" s="36"/>
      <c r="U269" s="36">
        <f t="shared" si="41"/>
        <v>40523.29</v>
      </c>
      <c r="V269" s="36"/>
      <c r="W269" s="36"/>
      <c r="X269" s="36"/>
      <c r="Y269" s="36">
        <f t="shared" si="42"/>
        <v>454.33199999999999</v>
      </c>
      <c r="AA269" s="186">
        <f t="shared" si="43"/>
        <v>0.62222973245833113</v>
      </c>
      <c r="AB269" s="186"/>
      <c r="AC269" s="186"/>
      <c r="AD269" s="186"/>
      <c r="AE269" s="186">
        <f t="shared" si="44"/>
        <v>6.9762074798778301E-2</v>
      </c>
    </row>
    <row r="270" spans="1:31">
      <c r="A270" s="31" t="s">
        <v>621</v>
      </c>
      <c r="B270" s="36">
        <f t="shared" si="36"/>
        <v>6701212</v>
      </c>
      <c r="C270" s="36">
        <v>5398169</v>
      </c>
      <c r="D270" s="36">
        <v>0</v>
      </c>
      <c r="E270" s="36">
        <v>703353</v>
      </c>
      <c r="F270" s="36">
        <v>193389</v>
      </c>
      <c r="G270" s="36">
        <v>406301</v>
      </c>
      <c r="H270" s="36"/>
      <c r="I270" s="36">
        <f t="shared" si="37"/>
        <v>6510097</v>
      </c>
      <c r="J270" s="36">
        <f t="shared" si="38"/>
        <v>1162149</v>
      </c>
      <c r="K270" s="36">
        <v>625574</v>
      </c>
      <c r="L270" s="36">
        <v>128000</v>
      </c>
      <c r="M270" s="36">
        <v>408575</v>
      </c>
      <c r="N270" s="36">
        <f t="shared" si="39"/>
        <v>816222</v>
      </c>
      <c r="O270" s="36">
        <v>715807</v>
      </c>
      <c r="P270" s="36">
        <v>100415</v>
      </c>
      <c r="Q270" s="36">
        <f t="shared" si="40"/>
        <v>4531726</v>
      </c>
      <c r="R270" s="36">
        <v>4056788</v>
      </c>
      <c r="S270" s="36">
        <v>474938</v>
      </c>
      <c r="T270" s="36"/>
      <c r="U270" s="36">
        <f t="shared" si="41"/>
        <v>40567.879999999997</v>
      </c>
      <c r="V270" s="36"/>
      <c r="W270" s="36"/>
      <c r="X270" s="36"/>
      <c r="Y270" s="36">
        <f t="shared" si="42"/>
        <v>474.93799999999999</v>
      </c>
      <c r="AA270" s="186">
        <f t="shared" si="43"/>
        <v>0.62315323412231804</v>
      </c>
      <c r="AB270" s="186"/>
      <c r="AC270" s="186"/>
      <c r="AD270" s="186"/>
      <c r="AE270" s="186">
        <f t="shared" si="44"/>
        <v>7.2954058902655369E-2</v>
      </c>
    </row>
    <row r="271" spans="1:31">
      <c r="A271" s="31" t="s">
        <v>622</v>
      </c>
      <c r="B271" s="36">
        <f t="shared" si="36"/>
        <v>6754569</v>
      </c>
      <c r="C271" s="36">
        <v>5476194</v>
      </c>
      <c r="D271" s="36">
        <v>0</v>
      </c>
      <c r="E271" s="36">
        <v>678659</v>
      </c>
      <c r="F271" s="36">
        <v>220975</v>
      </c>
      <c r="G271" s="36">
        <v>378741</v>
      </c>
      <c r="H271" s="36"/>
      <c r="I271" s="36">
        <f t="shared" si="37"/>
        <v>6561369</v>
      </c>
      <c r="J271" s="36">
        <f t="shared" si="38"/>
        <v>1200451</v>
      </c>
      <c r="K271" s="36">
        <v>670935</v>
      </c>
      <c r="L271" s="36">
        <v>123000</v>
      </c>
      <c r="M271" s="36">
        <v>406516</v>
      </c>
      <c r="N271" s="36">
        <f t="shared" si="39"/>
        <v>722632</v>
      </c>
      <c r="O271" s="36">
        <v>662884</v>
      </c>
      <c r="P271" s="36">
        <v>59748</v>
      </c>
      <c r="Q271" s="36">
        <f t="shared" si="40"/>
        <v>4638286</v>
      </c>
      <c r="R271" s="36">
        <v>4142375</v>
      </c>
      <c r="S271" s="36">
        <v>495911</v>
      </c>
      <c r="T271" s="36"/>
      <c r="U271" s="36">
        <f t="shared" si="41"/>
        <v>41423.75</v>
      </c>
      <c r="V271" s="36"/>
      <c r="W271" s="36"/>
      <c r="X271" s="36"/>
      <c r="Y271" s="36">
        <f t="shared" si="42"/>
        <v>495.911</v>
      </c>
      <c r="AA271" s="186">
        <f t="shared" si="43"/>
        <v>0.63132785246493528</v>
      </c>
      <c r="AB271" s="186"/>
      <c r="AC271" s="186"/>
      <c r="AD271" s="186"/>
      <c r="AE271" s="186">
        <f t="shared" si="44"/>
        <v>7.5580416221066066E-2</v>
      </c>
    </row>
    <row r="272" spans="1:31">
      <c r="A272" s="31" t="s">
        <v>623</v>
      </c>
      <c r="B272" s="36">
        <f t="shared" si="36"/>
        <v>6881373</v>
      </c>
      <c r="C272" s="36">
        <v>5532314</v>
      </c>
      <c r="D272" s="36">
        <v>0</v>
      </c>
      <c r="E272" s="36">
        <v>745177</v>
      </c>
      <c r="F272" s="36">
        <v>263189</v>
      </c>
      <c r="G272" s="36">
        <v>340693</v>
      </c>
      <c r="H272" s="36"/>
      <c r="I272" s="36">
        <f t="shared" si="37"/>
        <v>6681986</v>
      </c>
      <c r="J272" s="36">
        <f t="shared" si="38"/>
        <v>1234838</v>
      </c>
      <c r="K272" s="36">
        <v>687344</v>
      </c>
      <c r="L272" s="36">
        <v>143000</v>
      </c>
      <c r="M272" s="36">
        <v>404494</v>
      </c>
      <c r="N272" s="36">
        <f t="shared" si="39"/>
        <v>716190</v>
      </c>
      <c r="O272" s="36">
        <v>646996</v>
      </c>
      <c r="P272" s="36">
        <v>69194</v>
      </c>
      <c r="Q272" s="36">
        <f t="shared" si="40"/>
        <v>4730958</v>
      </c>
      <c r="R272" s="36">
        <v>4197975</v>
      </c>
      <c r="S272" s="36">
        <v>532983</v>
      </c>
      <c r="T272" s="36"/>
      <c r="U272" s="36">
        <f t="shared" si="41"/>
        <v>41979.75</v>
      </c>
      <c r="V272" s="36"/>
      <c r="W272" s="36"/>
      <c r="X272" s="36"/>
      <c r="Y272" s="36">
        <f t="shared" si="42"/>
        <v>532.98299999999995</v>
      </c>
      <c r="AA272" s="186">
        <f t="shared" si="43"/>
        <v>0.62825258837716813</v>
      </c>
      <c r="AB272" s="186"/>
      <c r="AC272" s="186"/>
      <c r="AD272" s="186"/>
      <c r="AE272" s="186">
        <f t="shared" si="44"/>
        <v>7.9764159936881046E-2</v>
      </c>
    </row>
    <row r="273" spans="1:31">
      <c r="A273" s="31" t="s">
        <v>624</v>
      </c>
      <c r="B273" s="36">
        <f t="shared" si="36"/>
        <v>7031479</v>
      </c>
      <c r="C273" s="36">
        <v>5564163</v>
      </c>
      <c r="D273" s="36">
        <v>0</v>
      </c>
      <c r="E273" s="36">
        <v>861259</v>
      </c>
      <c r="F273" s="36">
        <v>606057</v>
      </c>
      <c r="G273" s="36">
        <v>0</v>
      </c>
      <c r="H273" s="36"/>
      <c r="I273" s="36">
        <f t="shared" si="37"/>
        <v>6829739</v>
      </c>
      <c r="J273" s="36">
        <f t="shared" si="38"/>
        <v>1248117</v>
      </c>
      <c r="K273" s="36">
        <v>673855</v>
      </c>
      <c r="L273" s="36">
        <v>169945</v>
      </c>
      <c r="M273" s="36">
        <v>404317</v>
      </c>
      <c r="N273" s="36">
        <f t="shared" si="39"/>
        <v>804100</v>
      </c>
      <c r="O273" s="36">
        <v>676195</v>
      </c>
      <c r="P273" s="36">
        <v>127905</v>
      </c>
      <c r="Q273" s="36">
        <f t="shared" si="40"/>
        <v>4777522</v>
      </c>
      <c r="R273" s="36">
        <v>4214113</v>
      </c>
      <c r="S273" s="36">
        <v>563409</v>
      </c>
      <c r="T273" s="36"/>
      <c r="U273" s="36">
        <f t="shared" si="41"/>
        <v>42141.13</v>
      </c>
      <c r="V273" s="36"/>
      <c r="W273" s="36"/>
      <c r="X273" s="36"/>
      <c r="Y273" s="36">
        <f t="shared" si="42"/>
        <v>563.40899999999999</v>
      </c>
      <c r="AA273" s="186">
        <f t="shared" si="43"/>
        <v>0.61702401804812745</v>
      </c>
      <c r="AB273" s="186"/>
      <c r="AC273" s="186"/>
      <c r="AD273" s="186"/>
      <c r="AE273" s="186">
        <f t="shared" si="44"/>
        <v>8.2493489136261283E-2</v>
      </c>
    </row>
    <row r="274" spans="1:31">
      <c r="A274" s="31" t="s">
        <v>625</v>
      </c>
      <c r="B274" s="36">
        <f t="shared" si="36"/>
        <v>7137452</v>
      </c>
      <c r="C274" s="36">
        <v>5632449</v>
      </c>
      <c r="D274" s="36">
        <v>0</v>
      </c>
      <c r="E274" s="36">
        <v>926251</v>
      </c>
      <c r="F274" s="36">
        <v>242525</v>
      </c>
      <c r="G274" s="36">
        <v>336227</v>
      </c>
      <c r="H274" s="36"/>
      <c r="I274" s="36">
        <f t="shared" si="37"/>
        <v>6935711</v>
      </c>
      <c r="J274" s="36">
        <f t="shared" si="38"/>
        <v>1233668</v>
      </c>
      <c r="K274" s="36">
        <v>638656</v>
      </c>
      <c r="L274" s="36">
        <v>218000</v>
      </c>
      <c r="M274" s="36">
        <v>377012</v>
      </c>
      <c r="N274" s="36">
        <f t="shared" si="39"/>
        <v>772967</v>
      </c>
      <c r="O274" s="36">
        <v>702292</v>
      </c>
      <c r="P274" s="36">
        <v>70675</v>
      </c>
      <c r="Q274" s="36">
        <f t="shared" si="40"/>
        <v>4929076</v>
      </c>
      <c r="R274" s="36">
        <v>4291500</v>
      </c>
      <c r="S274" s="36">
        <v>637576</v>
      </c>
      <c r="T274" s="36"/>
      <c r="U274" s="36">
        <f t="shared" si="41"/>
        <v>42915</v>
      </c>
      <c r="V274" s="36"/>
      <c r="W274" s="36"/>
      <c r="X274" s="36"/>
      <c r="Y274" s="36">
        <f t="shared" si="42"/>
        <v>637.57600000000002</v>
      </c>
      <c r="AA274" s="186">
        <f t="shared" si="43"/>
        <v>0.61875415512555243</v>
      </c>
      <c r="AB274" s="186"/>
      <c r="AC274" s="186"/>
      <c r="AD274" s="186"/>
      <c r="AE274" s="186">
        <f t="shared" si="44"/>
        <v>9.1926552303001091E-2</v>
      </c>
    </row>
    <row r="275" spans="1:31">
      <c r="A275" s="31" t="s">
        <v>626</v>
      </c>
      <c r="B275" s="36">
        <f t="shared" si="36"/>
        <v>7234211</v>
      </c>
      <c r="C275" s="36">
        <v>5692636</v>
      </c>
      <c r="D275" s="36">
        <v>0</v>
      </c>
      <c r="E275" s="36">
        <v>964559</v>
      </c>
      <c r="F275" s="36">
        <v>205128</v>
      </c>
      <c r="G275" s="36">
        <v>371888</v>
      </c>
      <c r="H275" s="36"/>
      <c r="I275" s="36">
        <f t="shared" si="37"/>
        <v>7032252</v>
      </c>
      <c r="J275" s="36">
        <f t="shared" si="38"/>
        <v>1263527</v>
      </c>
      <c r="K275" s="36">
        <v>660470</v>
      </c>
      <c r="L275" s="36">
        <v>228000</v>
      </c>
      <c r="M275" s="36">
        <v>375057</v>
      </c>
      <c r="N275" s="36">
        <f t="shared" si="39"/>
        <v>750372</v>
      </c>
      <c r="O275" s="36">
        <v>681844</v>
      </c>
      <c r="P275" s="36">
        <v>68528</v>
      </c>
      <c r="Q275" s="36">
        <f t="shared" si="40"/>
        <v>5018353</v>
      </c>
      <c r="R275" s="36">
        <v>4350322</v>
      </c>
      <c r="S275" s="36">
        <v>668031</v>
      </c>
      <c r="T275" s="36"/>
      <c r="U275" s="36">
        <f t="shared" si="41"/>
        <v>43503.22</v>
      </c>
      <c r="V275" s="36"/>
      <c r="W275" s="36"/>
      <c r="X275" s="36"/>
      <c r="Y275" s="36">
        <f t="shared" si="42"/>
        <v>668.03099999999995</v>
      </c>
      <c r="AA275" s="186">
        <f t="shared" si="43"/>
        <v>0.61862430413472103</v>
      </c>
      <c r="AB275" s="186"/>
      <c r="AC275" s="186"/>
      <c r="AD275" s="186"/>
      <c r="AE275" s="186">
        <f t="shared" si="44"/>
        <v>9.4995315867520108E-2</v>
      </c>
    </row>
    <row r="276" spans="1:31">
      <c r="A276" s="31" t="s">
        <v>627</v>
      </c>
      <c r="B276" s="36">
        <f t="shared" si="36"/>
        <v>7292281</v>
      </c>
      <c r="C276" s="36">
        <v>5714271</v>
      </c>
      <c r="D276" s="36">
        <v>0</v>
      </c>
      <c r="E276" s="36">
        <v>998907</v>
      </c>
      <c r="F276" s="36">
        <v>177392</v>
      </c>
      <c r="G276" s="36">
        <v>401711</v>
      </c>
      <c r="H276" s="36"/>
      <c r="I276" s="36">
        <f t="shared" si="37"/>
        <v>7081072</v>
      </c>
      <c r="J276" s="36">
        <f t="shared" si="38"/>
        <v>1204957</v>
      </c>
      <c r="K276" s="36">
        <v>606821</v>
      </c>
      <c r="L276" s="36">
        <v>230242</v>
      </c>
      <c r="M276" s="36">
        <v>367894</v>
      </c>
      <c r="N276" s="36">
        <f t="shared" si="39"/>
        <v>817164</v>
      </c>
      <c r="O276" s="36">
        <v>730777</v>
      </c>
      <c r="P276" s="36">
        <v>86387</v>
      </c>
      <c r="Q276" s="36">
        <f t="shared" si="40"/>
        <v>5058951</v>
      </c>
      <c r="R276" s="36">
        <v>4376673</v>
      </c>
      <c r="S276" s="36">
        <v>682278</v>
      </c>
      <c r="T276" s="36"/>
      <c r="U276" s="36">
        <f t="shared" si="41"/>
        <v>43766.73</v>
      </c>
      <c r="V276" s="36"/>
      <c r="W276" s="36"/>
      <c r="X276" s="36"/>
      <c r="Y276" s="36">
        <f t="shared" si="42"/>
        <v>682.27800000000002</v>
      </c>
      <c r="AA276" s="186">
        <f t="shared" si="43"/>
        <v>0.61808056746210183</v>
      </c>
      <c r="AB276" s="186"/>
      <c r="AC276" s="186"/>
      <c r="AD276" s="186"/>
      <c r="AE276" s="186">
        <f t="shared" si="44"/>
        <v>9.6352360207606985E-2</v>
      </c>
    </row>
    <row r="277" spans="1:31">
      <c r="A277" s="31" t="s">
        <v>628</v>
      </c>
      <c r="B277" s="36">
        <f t="shared" si="36"/>
        <v>7313808</v>
      </c>
      <c r="C277" s="36">
        <v>5789418</v>
      </c>
      <c r="D277" s="36">
        <v>0</v>
      </c>
      <c r="E277" s="36">
        <v>951402</v>
      </c>
      <c r="F277" s="36">
        <v>149409</v>
      </c>
      <c r="G277" s="36">
        <v>423579</v>
      </c>
      <c r="H277" s="36"/>
      <c r="I277" s="36">
        <f t="shared" si="37"/>
        <v>7102866</v>
      </c>
      <c r="J277" s="36">
        <f t="shared" si="38"/>
        <v>1196110</v>
      </c>
      <c r="K277" s="36">
        <v>612064</v>
      </c>
      <c r="L277" s="36">
        <v>222000</v>
      </c>
      <c r="M277" s="36">
        <v>362046</v>
      </c>
      <c r="N277" s="36">
        <f t="shared" si="39"/>
        <v>773556</v>
      </c>
      <c r="O277" s="36">
        <v>728879</v>
      </c>
      <c r="P277" s="36">
        <v>44677</v>
      </c>
      <c r="Q277" s="36">
        <f t="shared" si="40"/>
        <v>5133200</v>
      </c>
      <c r="R277" s="36">
        <v>4448475</v>
      </c>
      <c r="S277" s="36">
        <v>684725</v>
      </c>
      <c r="T277" s="36"/>
      <c r="U277" s="36">
        <f t="shared" si="41"/>
        <v>44484.75</v>
      </c>
      <c r="V277" s="36"/>
      <c r="W277" s="36"/>
      <c r="X277" s="36"/>
      <c r="Y277" s="36">
        <f t="shared" si="42"/>
        <v>684.72500000000002</v>
      </c>
      <c r="AA277" s="186">
        <f t="shared" si="43"/>
        <v>0.62629296399509715</v>
      </c>
      <c r="AB277" s="186"/>
      <c r="AC277" s="186"/>
      <c r="AD277" s="186"/>
      <c r="AE277" s="186">
        <f t="shared" si="44"/>
        <v>9.6401227335557227E-2</v>
      </c>
    </row>
    <row r="278" spans="1:31">
      <c r="A278" s="31" t="s">
        <v>629</v>
      </c>
      <c r="B278" s="36">
        <f t="shared" si="36"/>
        <v>7346491</v>
      </c>
      <c r="C278" s="36">
        <v>5855490</v>
      </c>
      <c r="D278" s="36">
        <v>0</v>
      </c>
      <c r="E278" s="36">
        <v>917298</v>
      </c>
      <c r="F278" s="36">
        <v>112924</v>
      </c>
      <c r="G278" s="36">
        <v>460779</v>
      </c>
      <c r="H278" s="36"/>
      <c r="I278" s="36">
        <f t="shared" si="37"/>
        <v>7135036</v>
      </c>
      <c r="J278" s="36">
        <f t="shared" si="38"/>
        <v>1195953</v>
      </c>
      <c r="K278" s="36">
        <v>653704</v>
      </c>
      <c r="L278" s="36">
        <v>180000</v>
      </c>
      <c r="M278" s="36">
        <v>362249</v>
      </c>
      <c r="N278" s="36">
        <f t="shared" si="39"/>
        <v>765623</v>
      </c>
      <c r="O278" s="36">
        <v>706420</v>
      </c>
      <c r="P278" s="36">
        <v>59203</v>
      </c>
      <c r="Q278" s="36">
        <f t="shared" si="40"/>
        <v>5173460</v>
      </c>
      <c r="R278" s="36">
        <v>4495365</v>
      </c>
      <c r="S278" s="36">
        <v>678095</v>
      </c>
      <c r="T278" s="36"/>
      <c r="U278" s="36">
        <f t="shared" si="41"/>
        <v>44953.65</v>
      </c>
      <c r="V278" s="36"/>
      <c r="W278" s="36"/>
      <c r="X278" s="36"/>
      <c r="Y278" s="36">
        <f t="shared" si="42"/>
        <v>678.09500000000003</v>
      </c>
      <c r="AA278" s="186">
        <f t="shared" si="43"/>
        <v>0.63004096966013912</v>
      </c>
      <c r="AB278" s="186"/>
      <c r="AC278" s="186"/>
      <c r="AD278" s="186"/>
      <c r="AE278" s="186">
        <f t="shared" si="44"/>
        <v>9.5037362110015983E-2</v>
      </c>
    </row>
    <row r="279" spans="1:31">
      <c r="A279" s="31" t="s">
        <v>630</v>
      </c>
      <c r="B279" s="36">
        <f t="shared" si="36"/>
        <v>7309853</v>
      </c>
      <c r="C279" s="36">
        <v>5866629</v>
      </c>
      <c r="D279" s="36">
        <v>0</v>
      </c>
      <c r="E279" s="36">
        <v>867875</v>
      </c>
      <c r="F279" s="36">
        <v>83201</v>
      </c>
      <c r="G279" s="36">
        <v>492148</v>
      </c>
      <c r="H279" s="36"/>
      <c r="I279" s="36">
        <f t="shared" si="37"/>
        <v>7098896</v>
      </c>
      <c r="J279" s="36">
        <f t="shared" si="38"/>
        <v>1214286</v>
      </c>
      <c r="K279" s="36">
        <v>683895</v>
      </c>
      <c r="L279" s="36">
        <v>166000</v>
      </c>
      <c r="M279" s="36">
        <v>364391</v>
      </c>
      <c r="N279" s="36">
        <f t="shared" si="39"/>
        <v>751261</v>
      </c>
      <c r="O279" s="36">
        <v>679528</v>
      </c>
      <c r="P279" s="36">
        <v>71733</v>
      </c>
      <c r="Q279" s="36">
        <f t="shared" si="40"/>
        <v>5133349</v>
      </c>
      <c r="R279" s="36">
        <v>4503207</v>
      </c>
      <c r="S279" s="36">
        <v>630142</v>
      </c>
      <c r="T279" s="36"/>
      <c r="U279" s="36">
        <f t="shared" si="41"/>
        <v>45032.07</v>
      </c>
      <c r="V279" s="36"/>
      <c r="W279" s="36"/>
      <c r="X279" s="36"/>
      <c r="Y279" s="36">
        <f t="shared" si="42"/>
        <v>630.14200000000005</v>
      </c>
      <c r="AA279" s="186">
        <f t="shared" si="43"/>
        <v>0.63435314448894586</v>
      </c>
      <c r="AB279" s="186"/>
      <c r="AC279" s="186"/>
      <c r="AD279" s="186"/>
      <c r="AE279" s="186">
        <f t="shared" si="44"/>
        <v>8.8766196884698695E-2</v>
      </c>
    </row>
    <row r="280" spans="1:31">
      <c r="A280" s="31" t="s">
        <v>631</v>
      </c>
      <c r="B280" s="36">
        <f t="shared" si="36"/>
        <v>7403861</v>
      </c>
      <c r="C280" s="36">
        <v>5953986</v>
      </c>
      <c r="D280" s="36">
        <v>0</v>
      </c>
      <c r="E280" s="36">
        <v>878622</v>
      </c>
      <c r="F280" s="36">
        <v>109023</v>
      </c>
      <c r="G280" s="36">
        <v>462230</v>
      </c>
      <c r="H280" s="36"/>
      <c r="I280" s="36">
        <f t="shared" si="37"/>
        <v>7191703</v>
      </c>
      <c r="J280" s="36">
        <f t="shared" si="38"/>
        <v>1255554</v>
      </c>
      <c r="K280" s="36">
        <v>705125</v>
      </c>
      <c r="L280" s="36">
        <v>191334</v>
      </c>
      <c r="M280" s="36">
        <v>359095</v>
      </c>
      <c r="N280" s="36">
        <f t="shared" si="39"/>
        <v>713392</v>
      </c>
      <c r="O280" s="36">
        <v>647647</v>
      </c>
      <c r="P280" s="36">
        <v>65745</v>
      </c>
      <c r="Q280" s="36">
        <f t="shared" si="40"/>
        <v>5222757</v>
      </c>
      <c r="R280" s="36">
        <v>4601214</v>
      </c>
      <c r="S280" s="36">
        <v>621543</v>
      </c>
      <c r="T280" s="36"/>
      <c r="U280" s="36">
        <f t="shared" si="41"/>
        <v>46012.14</v>
      </c>
      <c r="V280" s="36"/>
      <c r="W280" s="36"/>
      <c r="X280" s="36"/>
      <c r="Y280" s="36">
        <f t="shared" si="42"/>
        <v>621.54300000000001</v>
      </c>
      <c r="AA280" s="186">
        <f t="shared" si="43"/>
        <v>0.63979477461736112</v>
      </c>
      <c r="AB280" s="186"/>
      <c r="AC280" s="186"/>
      <c r="AD280" s="186"/>
      <c r="AE280" s="186">
        <f t="shared" si="44"/>
        <v>8.6425009486626458E-2</v>
      </c>
    </row>
    <row r="281" spans="1:31">
      <c r="A281" s="31" t="s">
        <v>632</v>
      </c>
      <c r="B281" s="36">
        <f t="shared" si="36"/>
        <v>7486455</v>
      </c>
      <c r="C281" s="36">
        <v>6020534</v>
      </c>
      <c r="D281" s="36">
        <v>0</v>
      </c>
      <c r="E281" s="36">
        <v>870458</v>
      </c>
      <c r="F281" s="36">
        <v>147328</v>
      </c>
      <c r="G281" s="36">
        <v>448135</v>
      </c>
      <c r="H281" s="36"/>
      <c r="I281" s="36">
        <f t="shared" si="37"/>
        <v>7272479</v>
      </c>
      <c r="J281" s="36">
        <f t="shared" si="38"/>
        <v>1310262</v>
      </c>
      <c r="K281" s="36">
        <v>730775</v>
      </c>
      <c r="L281" s="36">
        <v>198000</v>
      </c>
      <c r="M281" s="36">
        <v>381487</v>
      </c>
      <c r="N281" s="36">
        <f t="shared" si="39"/>
        <v>701642</v>
      </c>
      <c r="O281" s="36">
        <v>633098</v>
      </c>
      <c r="P281" s="36">
        <v>68544</v>
      </c>
      <c r="Q281" s="36">
        <f t="shared" si="40"/>
        <v>5260575</v>
      </c>
      <c r="R281" s="36">
        <v>4656661</v>
      </c>
      <c r="S281" s="36">
        <v>603914</v>
      </c>
      <c r="T281" s="36"/>
      <c r="U281" s="36">
        <f t="shared" si="41"/>
        <v>46566.61</v>
      </c>
      <c r="V281" s="36"/>
      <c r="W281" s="36"/>
      <c r="X281" s="36"/>
      <c r="Y281" s="36">
        <f t="shared" si="42"/>
        <v>603.91399999999999</v>
      </c>
      <c r="AA281" s="186">
        <f t="shared" si="43"/>
        <v>0.64031274617637257</v>
      </c>
      <c r="AB281" s="186"/>
      <c r="AC281" s="186"/>
      <c r="AD281" s="186"/>
      <c r="AE281" s="186">
        <f t="shared" si="44"/>
        <v>8.3041009812472477E-2</v>
      </c>
    </row>
    <row r="282" spans="1:31">
      <c r="A282" s="31" t="s">
        <v>633</v>
      </c>
      <c r="B282" s="36">
        <f t="shared" si="36"/>
        <v>7511066</v>
      </c>
      <c r="C282" s="36">
        <v>6060357</v>
      </c>
      <c r="D282" s="36">
        <v>0</v>
      </c>
      <c r="E282" s="36">
        <v>858974</v>
      </c>
      <c r="F282" s="36">
        <v>182192</v>
      </c>
      <c r="G282" s="36">
        <v>409543</v>
      </c>
      <c r="H282" s="36"/>
      <c r="I282" s="36">
        <f t="shared" si="37"/>
        <v>7299257</v>
      </c>
      <c r="J282" s="36">
        <f t="shared" si="38"/>
        <v>1247837</v>
      </c>
      <c r="K282" s="36">
        <v>663911</v>
      </c>
      <c r="L282" s="36">
        <v>204000</v>
      </c>
      <c r="M282" s="36">
        <v>379926</v>
      </c>
      <c r="N282" s="36">
        <f t="shared" si="39"/>
        <v>734425</v>
      </c>
      <c r="O282" s="36">
        <v>683015</v>
      </c>
      <c r="P282" s="36">
        <v>51410</v>
      </c>
      <c r="Q282" s="36">
        <f t="shared" si="40"/>
        <v>5316995</v>
      </c>
      <c r="R282" s="36">
        <v>4713431</v>
      </c>
      <c r="S282" s="36">
        <v>603564</v>
      </c>
      <c r="T282" s="36"/>
      <c r="U282" s="36">
        <f t="shared" si="41"/>
        <v>47134.31</v>
      </c>
      <c r="V282" s="36"/>
      <c r="W282" s="36"/>
      <c r="X282" s="36"/>
      <c r="Y282" s="36">
        <f t="shared" si="42"/>
        <v>603.56399999999996</v>
      </c>
      <c r="AA282" s="186">
        <f t="shared" si="43"/>
        <v>0.64574120352249553</v>
      </c>
      <c r="AB282" s="186"/>
      <c r="AC282" s="186"/>
      <c r="AD282" s="186"/>
      <c r="AE282" s="186">
        <f t="shared" si="44"/>
        <v>8.2688416094953227E-2</v>
      </c>
    </row>
    <row r="283" spans="1:31">
      <c r="A283" s="31" t="s">
        <v>634</v>
      </c>
      <c r="B283" s="36">
        <f t="shared" si="36"/>
        <v>7616134</v>
      </c>
      <c r="C283" s="36">
        <v>6165340</v>
      </c>
      <c r="D283" s="36">
        <v>0</v>
      </c>
      <c r="E283" s="36">
        <v>859944</v>
      </c>
      <c r="F283" s="36">
        <v>210896</v>
      </c>
      <c r="G283" s="36">
        <v>379954</v>
      </c>
      <c r="H283" s="36"/>
      <c r="I283" s="36">
        <f t="shared" si="37"/>
        <v>7403393</v>
      </c>
      <c r="J283" s="36">
        <f t="shared" si="38"/>
        <v>1335961</v>
      </c>
      <c r="K283" s="36">
        <v>755862</v>
      </c>
      <c r="L283" s="36">
        <v>201990</v>
      </c>
      <c r="M283" s="36">
        <v>378109</v>
      </c>
      <c r="N283" s="36">
        <f t="shared" si="39"/>
        <v>639726</v>
      </c>
      <c r="O283" s="36">
        <v>609584</v>
      </c>
      <c r="P283" s="36">
        <v>30142</v>
      </c>
      <c r="Q283" s="36">
        <f t="shared" si="40"/>
        <v>5427706</v>
      </c>
      <c r="R283" s="36">
        <v>4799894</v>
      </c>
      <c r="S283" s="36">
        <v>627812</v>
      </c>
      <c r="T283" s="36"/>
      <c r="U283" s="36">
        <f t="shared" si="41"/>
        <v>47998.94</v>
      </c>
      <c r="V283" s="36"/>
      <c r="W283" s="36"/>
      <c r="X283" s="36"/>
      <c r="Y283" s="36">
        <f t="shared" si="42"/>
        <v>627.81200000000001</v>
      </c>
      <c r="AA283" s="186">
        <f t="shared" si="43"/>
        <v>0.64833705302420119</v>
      </c>
      <c r="AB283" s="186"/>
      <c r="AC283" s="186"/>
      <c r="AD283" s="186"/>
      <c r="AE283" s="186">
        <f t="shared" si="44"/>
        <v>8.480057724883712E-2</v>
      </c>
    </row>
    <row r="284" spans="1:31">
      <c r="A284" s="31" t="s">
        <v>635</v>
      </c>
      <c r="B284" s="36">
        <f t="shared" si="36"/>
        <v>7712790</v>
      </c>
      <c r="C284" s="36">
        <v>6241546</v>
      </c>
      <c r="D284" s="36">
        <v>0</v>
      </c>
      <c r="E284" s="36">
        <v>892666</v>
      </c>
      <c r="F284" s="36">
        <v>250027</v>
      </c>
      <c r="G284" s="36">
        <v>328551</v>
      </c>
      <c r="H284" s="36"/>
      <c r="I284" s="36">
        <f t="shared" si="37"/>
        <v>7497930</v>
      </c>
      <c r="J284" s="36">
        <f t="shared" si="38"/>
        <v>1367102</v>
      </c>
      <c r="K284" s="36">
        <v>771384</v>
      </c>
      <c r="L284" s="36">
        <v>232000</v>
      </c>
      <c r="M284" s="36">
        <v>363718</v>
      </c>
      <c r="N284" s="36">
        <f t="shared" si="39"/>
        <v>669783</v>
      </c>
      <c r="O284" s="36">
        <v>604919</v>
      </c>
      <c r="P284" s="36">
        <v>64864</v>
      </c>
      <c r="Q284" s="36">
        <f t="shared" si="40"/>
        <v>5461045</v>
      </c>
      <c r="R284" s="36">
        <v>4865243</v>
      </c>
      <c r="S284" s="36">
        <v>595802</v>
      </c>
      <c r="T284" s="36"/>
      <c r="U284" s="36">
        <f t="shared" si="41"/>
        <v>48652.43</v>
      </c>
      <c r="V284" s="36"/>
      <c r="W284" s="36"/>
      <c r="X284" s="36"/>
      <c r="Y284" s="36">
        <f t="shared" si="42"/>
        <v>595.80200000000002</v>
      </c>
      <c r="AA284" s="186">
        <f t="shared" si="43"/>
        <v>0.64887815703800911</v>
      </c>
      <c r="AB284" s="186"/>
      <c r="AC284" s="186"/>
      <c r="AD284" s="186"/>
      <c r="AE284" s="186">
        <f t="shared" si="44"/>
        <v>7.9462198233379078E-2</v>
      </c>
    </row>
    <row r="285" spans="1:31">
      <c r="A285" s="31" t="s">
        <v>636</v>
      </c>
      <c r="B285" s="36">
        <f t="shared" si="36"/>
        <v>7815517</v>
      </c>
      <c r="C285" s="36">
        <v>6263633</v>
      </c>
      <c r="D285" s="36">
        <v>0</v>
      </c>
      <c r="E285" s="36">
        <v>960762</v>
      </c>
      <c r="F285" s="36">
        <v>591122</v>
      </c>
      <c r="G285" s="36">
        <v>0</v>
      </c>
      <c r="H285" s="36"/>
      <c r="I285" s="36">
        <f t="shared" si="37"/>
        <v>7599997</v>
      </c>
      <c r="J285" s="36">
        <f t="shared" si="38"/>
        <v>1382083</v>
      </c>
      <c r="K285" s="36">
        <v>679750</v>
      </c>
      <c r="L285" s="36">
        <v>326732</v>
      </c>
      <c r="M285" s="36">
        <v>375601</v>
      </c>
      <c r="N285" s="36">
        <f t="shared" si="39"/>
        <v>759107</v>
      </c>
      <c r="O285" s="36">
        <v>689202</v>
      </c>
      <c r="P285" s="36">
        <v>69905</v>
      </c>
      <c r="Q285" s="36">
        <f t="shared" si="40"/>
        <v>5458807</v>
      </c>
      <c r="R285" s="36">
        <v>4894682</v>
      </c>
      <c r="S285" s="36">
        <v>564125</v>
      </c>
      <c r="T285" s="36"/>
      <c r="U285" s="36">
        <f t="shared" si="41"/>
        <v>48946.82</v>
      </c>
      <c r="V285" s="36"/>
      <c r="W285" s="36"/>
      <c r="X285" s="36"/>
      <c r="Y285" s="36">
        <f t="shared" si="42"/>
        <v>564.125</v>
      </c>
      <c r="AA285" s="186">
        <f t="shared" si="43"/>
        <v>0.64403735948843133</v>
      </c>
      <c r="AB285" s="186"/>
      <c r="AC285" s="186"/>
      <c r="AD285" s="186"/>
      <c r="AE285" s="186">
        <f t="shared" si="44"/>
        <v>7.4227002984343288E-2</v>
      </c>
    </row>
    <row r="286" spans="1:31">
      <c r="A286" s="31" t="s">
        <v>637</v>
      </c>
      <c r="B286" s="36">
        <f t="shared" si="36"/>
        <v>7936372</v>
      </c>
      <c r="C286" s="36">
        <v>6342973</v>
      </c>
      <c r="D286" s="36">
        <v>0</v>
      </c>
      <c r="E286" s="36">
        <v>1011441</v>
      </c>
      <c r="F286" s="36">
        <v>245287</v>
      </c>
      <c r="G286" s="36">
        <v>336671</v>
      </c>
      <c r="H286" s="36"/>
      <c r="I286" s="36">
        <f t="shared" si="37"/>
        <v>7720851</v>
      </c>
      <c r="J286" s="36">
        <f t="shared" si="38"/>
        <v>1411035</v>
      </c>
      <c r="K286" s="36">
        <v>715912</v>
      </c>
      <c r="L286" s="36">
        <v>328686</v>
      </c>
      <c r="M286" s="36">
        <v>366437</v>
      </c>
      <c r="N286" s="36">
        <f t="shared" si="39"/>
        <v>692600</v>
      </c>
      <c r="O286" s="36">
        <v>647753</v>
      </c>
      <c r="P286" s="36">
        <v>44847</v>
      </c>
      <c r="Q286" s="36">
        <f t="shared" si="40"/>
        <v>5617216</v>
      </c>
      <c r="R286" s="36">
        <v>4979309</v>
      </c>
      <c r="S286" s="36">
        <v>637907</v>
      </c>
      <c r="T286" s="36"/>
      <c r="U286" s="36">
        <f t="shared" si="41"/>
        <v>49793.09</v>
      </c>
      <c r="V286" s="36"/>
      <c r="W286" s="36"/>
      <c r="X286" s="36"/>
      <c r="Y286" s="36">
        <f t="shared" si="42"/>
        <v>637.90700000000004</v>
      </c>
      <c r="AA286" s="186">
        <f t="shared" si="43"/>
        <v>0.64491712118262612</v>
      </c>
      <c r="AB286" s="186"/>
      <c r="AC286" s="186"/>
      <c r="AD286" s="186"/>
      <c r="AE286" s="186">
        <f t="shared" si="44"/>
        <v>8.2621332803858014E-2</v>
      </c>
    </row>
    <row r="287" spans="1:31">
      <c r="A287" s="31" t="s">
        <v>638</v>
      </c>
      <c r="B287" s="36">
        <f t="shared" si="36"/>
        <v>7965355</v>
      </c>
      <c r="C287" s="36">
        <v>6400625</v>
      </c>
      <c r="D287" s="36">
        <v>0</v>
      </c>
      <c r="E287" s="36">
        <v>983388</v>
      </c>
      <c r="F287" s="36">
        <v>206359</v>
      </c>
      <c r="G287" s="36">
        <v>374983</v>
      </c>
      <c r="H287" s="36"/>
      <c r="I287" s="36">
        <f t="shared" si="37"/>
        <v>7749615</v>
      </c>
      <c r="J287" s="36">
        <f t="shared" si="38"/>
        <v>1431910</v>
      </c>
      <c r="K287" s="36">
        <v>748308</v>
      </c>
      <c r="L287" s="36">
        <v>318000</v>
      </c>
      <c r="M287" s="36">
        <v>365602</v>
      </c>
      <c r="N287" s="36">
        <f t="shared" si="39"/>
        <v>663955</v>
      </c>
      <c r="O287" s="36">
        <v>627804</v>
      </c>
      <c r="P287" s="36">
        <v>36151</v>
      </c>
      <c r="Q287" s="36">
        <f t="shared" si="40"/>
        <v>5653750</v>
      </c>
      <c r="R287" s="36">
        <v>5024513</v>
      </c>
      <c r="S287" s="36">
        <v>629237</v>
      </c>
      <c r="T287" s="36"/>
      <c r="U287" s="36">
        <f t="shared" si="41"/>
        <v>50245.13</v>
      </c>
      <c r="V287" s="36"/>
      <c r="W287" s="36"/>
      <c r="X287" s="36"/>
      <c r="Y287" s="36">
        <f t="shared" si="42"/>
        <v>629.23699999999997</v>
      </c>
      <c r="AA287" s="186">
        <f t="shared" si="43"/>
        <v>0.64835646674060587</v>
      </c>
      <c r="AB287" s="186"/>
      <c r="AC287" s="186"/>
      <c r="AD287" s="186"/>
      <c r="AE287" s="186">
        <f t="shared" si="44"/>
        <v>8.1195904570743188E-2</v>
      </c>
    </row>
    <row r="288" spans="1:31">
      <c r="A288" s="31" t="s">
        <v>639</v>
      </c>
      <c r="B288" s="36">
        <f t="shared" si="36"/>
        <v>7958338</v>
      </c>
      <c r="C288" s="36">
        <v>6404002</v>
      </c>
      <c r="D288" s="36">
        <v>0</v>
      </c>
      <c r="E288" s="36">
        <v>971694</v>
      </c>
      <c r="F288" s="36">
        <v>167796</v>
      </c>
      <c r="G288" s="36">
        <v>414846</v>
      </c>
      <c r="H288" s="36"/>
      <c r="I288" s="36">
        <f t="shared" si="37"/>
        <v>7742599</v>
      </c>
      <c r="J288" s="36">
        <f t="shared" si="38"/>
        <v>1364287</v>
      </c>
      <c r="K288" s="36">
        <v>671163</v>
      </c>
      <c r="L288" s="36">
        <v>326222</v>
      </c>
      <c r="M288" s="36">
        <v>366902</v>
      </c>
      <c r="N288" s="36">
        <f t="shared" si="39"/>
        <v>711197</v>
      </c>
      <c r="O288" s="36">
        <v>684456</v>
      </c>
      <c r="P288" s="36">
        <v>26741</v>
      </c>
      <c r="Q288" s="36">
        <f t="shared" si="40"/>
        <v>5667115</v>
      </c>
      <c r="R288" s="36">
        <v>5048383</v>
      </c>
      <c r="S288" s="36">
        <v>618732</v>
      </c>
      <c r="T288" s="36"/>
      <c r="U288" s="36">
        <f t="shared" si="41"/>
        <v>50483.83</v>
      </c>
      <c r="V288" s="36"/>
      <c r="W288" s="36"/>
      <c r="X288" s="36"/>
      <c r="Y288" s="36">
        <f t="shared" si="42"/>
        <v>618.73199999999997</v>
      </c>
      <c r="AA288" s="186">
        <f t="shared" si="43"/>
        <v>0.65202692274260876</v>
      </c>
      <c r="AB288" s="186"/>
      <c r="AC288" s="186"/>
      <c r="AD288" s="186"/>
      <c r="AE288" s="186">
        <f t="shared" si="44"/>
        <v>7.9912701148541987E-2</v>
      </c>
    </row>
    <row r="289" spans="1:31">
      <c r="A289" s="31" t="s">
        <v>640</v>
      </c>
      <c r="B289" s="36">
        <f t="shared" si="36"/>
        <v>8037992</v>
      </c>
      <c r="C289" s="36">
        <v>6483065</v>
      </c>
      <c r="D289" s="36">
        <v>0</v>
      </c>
      <c r="E289" s="36">
        <v>982890</v>
      </c>
      <c r="F289" s="36">
        <v>138685</v>
      </c>
      <c r="G289" s="36">
        <v>433352</v>
      </c>
      <c r="H289" s="36"/>
      <c r="I289" s="36">
        <f t="shared" si="37"/>
        <v>7822418</v>
      </c>
      <c r="J289" s="36">
        <f t="shared" si="38"/>
        <v>1417829</v>
      </c>
      <c r="K289" s="36">
        <v>717365</v>
      </c>
      <c r="L289" s="36">
        <v>344000</v>
      </c>
      <c r="M289" s="36">
        <v>356464</v>
      </c>
      <c r="N289" s="36">
        <f t="shared" si="39"/>
        <v>677986</v>
      </c>
      <c r="O289" s="36">
        <v>644401</v>
      </c>
      <c r="P289" s="36">
        <v>33585</v>
      </c>
      <c r="Q289" s="36">
        <f t="shared" si="40"/>
        <v>5726603</v>
      </c>
      <c r="R289" s="36">
        <v>5121299</v>
      </c>
      <c r="S289" s="36">
        <v>605304</v>
      </c>
      <c r="T289" s="36"/>
      <c r="U289" s="36">
        <f t="shared" si="41"/>
        <v>51212.99</v>
      </c>
      <c r="V289" s="36"/>
      <c r="W289" s="36"/>
      <c r="X289" s="36"/>
      <c r="Y289" s="36">
        <f t="shared" si="42"/>
        <v>605.30399999999997</v>
      </c>
      <c r="AA289" s="186">
        <f t="shared" si="43"/>
        <v>0.65469513390872236</v>
      </c>
      <c r="AB289" s="186"/>
      <c r="AC289" s="186"/>
      <c r="AD289" s="186"/>
      <c r="AE289" s="186">
        <f t="shared" si="44"/>
        <v>7.7380676921125921E-2</v>
      </c>
    </row>
    <row r="290" spans="1:31">
      <c r="A290" s="31" t="s">
        <v>641</v>
      </c>
      <c r="B290" s="36">
        <f t="shared" si="36"/>
        <v>8034006</v>
      </c>
      <c r="C290" s="36">
        <v>6534035</v>
      </c>
      <c r="D290" s="36">
        <v>0</v>
      </c>
      <c r="E290" s="36">
        <v>927580</v>
      </c>
      <c r="F290" s="36">
        <v>100169</v>
      </c>
      <c r="G290" s="36">
        <v>472222</v>
      </c>
      <c r="H290" s="36"/>
      <c r="I290" s="36">
        <f t="shared" si="37"/>
        <v>7818434</v>
      </c>
      <c r="J290" s="36">
        <f t="shared" si="38"/>
        <v>1390269</v>
      </c>
      <c r="K290" s="36">
        <v>736451</v>
      </c>
      <c r="L290" s="36">
        <v>297000</v>
      </c>
      <c r="M290" s="36">
        <v>356818</v>
      </c>
      <c r="N290" s="36">
        <f t="shared" si="39"/>
        <v>684131</v>
      </c>
      <c r="O290" s="36">
        <v>636163</v>
      </c>
      <c r="P290" s="36">
        <v>47968</v>
      </c>
      <c r="Q290" s="36">
        <f t="shared" si="40"/>
        <v>5744034</v>
      </c>
      <c r="R290" s="36">
        <v>5161422</v>
      </c>
      <c r="S290" s="36">
        <v>582612</v>
      </c>
      <c r="T290" s="36"/>
      <c r="U290" s="36">
        <f t="shared" si="41"/>
        <v>51614.22</v>
      </c>
      <c r="V290" s="36"/>
      <c r="W290" s="36"/>
      <c r="X290" s="36"/>
      <c r="Y290" s="36">
        <f t="shared" si="42"/>
        <v>582.61199999999997</v>
      </c>
      <c r="AA290" s="186">
        <f t="shared" si="43"/>
        <v>0.66016058970376934</v>
      </c>
      <c r="AB290" s="186"/>
      <c r="AC290" s="186"/>
      <c r="AD290" s="186"/>
      <c r="AE290" s="186">
        <f t="shared" si="44"/>
        <v>7.4517735904658142E-2</v>
      </c>
    </row>
    <row r="291" spans="1:31">
      <c r="A291" s="31" t="s">
        <v>642</v>
      </c>
      <c r="B291" s="36">
        <f t="shared" si="36"/>
        <v>7990202</v>
      </c>
      <c r="C291" s="36">
        <v>6501285</v>
      </c>
      <c r="D291" s="36">
        <v>0</v>
      </c>
      <c r="E291" s="36">
        <v>910392</v>
      </c>
      <c r="F291" s="36">
        <v>69279</v>
      </c>
      <c r="G291" s="36">
        <v>509246</v>
      </c>
      <c r="H291" s="36"/>
      <c r="I291" s="36">
        <f t="shared" si="37"/>
        <v>7764978</v>
      </c>
      <c r="J291" s="36">
        <f t="shared" si="38"/>
        <v>1362737</v>
      </c>
      <c r="K291" s="36">
        <v>665435</v>
      </c>
      <c r="L291" s="36">
        <v>344000</v>
      </c>
      <c r="M291" s="36">
        <v>353302</v>
      </c>
      <c r="N291" s="36">
        <f t="shared" si="39"/>
        <v>711385</v>
      </c>
      <c r="O291" s="36">
        <v>675170</v>
      </c>
      <c r="P291" s="36">
        <v>36215</v>
      </c>
      <c r="Q291" s="36">
        <f t="shared" si="40"/>
        <v>5690856</v>
      </c>
      <c r="R291" s="36">
        <v>5160679</v>
      </c>
      <c r="S291" s="36">
        <v>530177</v>
      </c>
      <c r="T291" s="36"/>
      <c r="U291" s="36">
        <f t="shared" si="41"/>
        <v>51606.79</v>
      </c>
      <c r="V291" s="36"/>
      <c r="W291" s="36"/>
      <c r="X291" s="36"/>
      <c r="Y291" s="36">
        <f t="shared" si="42"/>
        <v>530.17700000000002</v>
      </c>
      <c r="AA291" s="186">
        <f t="shared" si="43"/>
        <v>0.66460960996927487</v>
      </c>
      <c r="AB291" s="186"/>
      <c r="AC291" s="186"/>
      <c r="AD291" s="186"/>
      <c r="AE291" s="186">
        <f t="shared" si="44"/>
        <v>6.827797837933347E-2</v>
      </c>
    </row>
    <row r="292" spans="1:31">
      <c r="A292" s="31" t="s">
        <v>643</v>
      </c>
      <c r="B292" s="36">
        <f t="shared" si="36"/>
        <v>8055783</v>
      </c>
      <c r="C292" s="36">
        <v>6570321</v>
      </c>
      <c r="D292" s="36">
        <v>0</v>
      </c>
      <c r="E292" s="36">
        <v>915185</v>
      </c>
      <c r="F292" s="36">
        <v>96206</v>
      </c>
      <c r="G292" s="36">
        <v>474071</v>
      </c>
      <c r="H292" s="36"/>
      <c r="I292" s="36">
        <f t="shared" si="37"/>
        <v>7830331</v>
      </c>
      <c r="J292" s="36">
        <f t="shared" si="38"/>
        <v>1390847</v>
      </c>
      <c r="K292" s="36">
        <v>668073</v>
      </c>
      <c r="L292" s="36">
        <v>377950</v>
      </c>
      <c r="M292" s="36">
        <v>344824</v>
      </c>
      <c r="N292" s="36">
        <f t="shared" si="39"/>
        <v>693218</v>
      </c>
      <c r="O292" s="36">
        <v>673148</v>
      </c>
      <c r="P292" s="36">
        <v>20070</v>
      </c>
      <c r="Q292" s="36">
        <f t="shared" si="40"/>
        <v>5746266</v>
      </c>
      <c r="R292" s="36">
        <v>5229100</v>
      </c>
      <c r="S292" s="36">
        <v>517166</v>
      </c>
      <c r="T292" s="36"/>
      <c r="U292" s="36">
        <f t="shared" si="41"/>
        <v>52291</v>
      </c>
      <c r="V292" s="36"/>
      <c r="W292" s="36"/>
      <c r="X292" s="36"/>
      <c r="Y292" s="36">
        <f t="shared" si="42"/>
        <v>517.16600000000005</v>
      </c>
      <c r="AA292" s="186">
        <f t="shared" si="43"/>
        <v>0.66780063320439453</v>
      </c>
      <c r="AB292" s="186"/>
      <c r="AC292" s="186"/>
      <c r="AD292" s="186"/>
      <c r="AE292" s="186">
        <f t="shared" si="44"/>
        <v>6.6046505569177086E-2</v>
      </c>
    </row>
    <row r="293" spans="1:31">
      <c r="A293" s="31" t="s">
        <v>644</v>
      </c>
      <c r="B293" s="36">
        <f t="shared" si="36"/>
        <v>8118602</v>
      </c>
      <c r="C293" s="36">
        <v>6612104</v>
      </c>
      <c r="D293" s="36">
        <v>0</v>
      </c>
      <c r="E293" s="36">
        <v>911039</v>
      </c>
      <c r="F293" s="36">
        <v>135445</v>
      </c>
      <c r="G293" s="36">
        <v>460014</v>
      </c>
      <c r="H293" s="36"/>
      <c r="I293" s="36">
        <f t="shared" si="37"/>
        <v>7892010</v>
      </c>
      <c r="J293" s="36">
        <f t="shared" si="38"/>
        <v>1422786</v>
      </c>
      <c r="K293" s="36">
        <v>667919</v>
      </c>
      <c r="L293" s="36">
        <v>386000</v>
      </c>
      <c r="M293" s="36">
        <v>368867</v>
      </c>
      <c r="N293" s="36">
        <f t="shared" si="39"/>
        <v>676267</v>
      </c>
      <c r="O293" s="36">
        <v>649480</v>
      </c>
      <c r="P293" s="36">
        <v>26787</v>
      </c>
      <c r="Q293" s="36">
        <f t="shared" si="40"/>
        <v>5792957</v>
      </c>
      <c r="R293" s="36">
        <v>5294705</v>
      </c>
      <c r="S293" s="36">
        <v>498252</v>
      </c>
      <c r="T293" s="36"/>
      <c r="U293" s="36">
        <f t="shared" si="41"/>
        <v>52947.05</v>
      </c>
      <c r="V293" s="36"/>
      <c r="W293" s="36"/>
      <c r="X293" s="36"/>
      <c r="Y293" s="36">
        <f t="shared" si="42"/>
        <v>498.25200000000001</v>
      </c>
      <c r="AA293" s="186">
        <f t="shared" si="43"/>
        <v>0.67089436024536209</v>
      </c>
      <c r="AB293" s="186"/>
      <c r="AC293" s="186"/>
      <c r="AD293" s="186"/>
      <c r="AE293" s="186">
        <f t="shared" si="44"/>
        <v>6.3133726389094799E-2</v>
      </c>
    </row>
    <row r="294" spans="1:31">
      <c r="A294" s="31" t="s">
        <v>645</v>
      </c>
      <c r="B294" s="36">
        <f t="shared" si="36"/>
        <v>8131830</v>
      </c>
      <c r="C294" s="36">
        <v>6637743</v>
      </c>
      <c r="D294" s="36">
        <v>0</v>
      </c>
      <c r="E294" s="36">
        <v>900593</v>
      </c>
      <c r="F294" s="36">
        <v>171884</v>
      </c>
      <c r="G294" s="36">
        <v>421610</v>
      </c>
      <c r="H294" s="36"/>
      <c r="I294" s="36">
        <f t="shared" si="37"/>
        <v>7907409</v>
      </c>
      <c r="J294" s="36">
        <f t="shared" si="38"/>
        <v>1382289</v>
      </c>
      <c r="K294" s="36">
        <v>643216</v>
      </c>
      <c r="L294" s="36">
        <v>370000</v>
      </c>
      <c r="M294" s="36">
        <v>369073</v>
      </c>
      <c r="N294" s="36">
        <f t="shared" si="39"/>
        <v>704225</v>
      </c>
      <c r="O294" s="36">
        <v>679812</v>
      </c>
      <c r="P294" s="36">
        <v>24413</v>
      </c>
      <c r="Q294" s="36">
        <f t="shared" si="40"/>
        <v>5820895</v>
      </c>
      <c r="R294" s="36">
        <v>5314715</v>
      </c>
      <c r="S294" s="36">
        <v>506180</v>
      </c>
      <c r="T294" s="36"/>
      <c r="U294" s="36">
        <f t="shared" si="41"/>
        <v>53147.15</v>
      </c>
      <c r="V294" s="36"/>
      <c r="W294" s="36"/>
      <c r="X294" s="36"/>
      <c r="Y294" s="36">
        <f t="shared" si="42"/>
        <v>506.18</v>
      </c>
      <c r="AA294" s="186">
        <f t="shared" si="43"/>
        <v>0.67211838922205747</v>
      </c>
      <c r="AB294" s="186"/>
      <c r="AC294" s="186"/>
      <c r="AD294" s="186"/>
      <c r="AE294" s="186">
        <f t="shared" si="44"/>
        <v>6.40133828919182E-2</v>
      </c>
    </row>
    <row r="295" spans="1:31">
      <c r="A295" s="31" t="s">
        <v>646</v>
      </c>
      <c r="B295" s="36">
        <f t="shared" si="36"/>
        <v>8228956</v>
      </c>
      <c r="C295" s="36">
        <v>6736381</v>
      </c>
      <c r="D295" s="36">
        <v>0</v>
      </c>
      <c r="E295" s="36">
        <v>901223</v>
      </c>
      <c r="F295" s="36">
        <v>199587</v>
      </c>
      <c r="G295" s="36">
        <v>391765</v>
      </c>
      <c r="H295" s="36"/>
      <c r="I295" s="36">
        <f t="shared" si="37"/>
        <v>8005886</v>
      </c>
      <c r="J295" s="36">
        <f t="shared" si="38"/>
        <v>1461308</v>
      </c>
      <c r="K295" s="36">
        <v>732027</v>
      </c>
      <c r="L295" s="36">
        <v>361000</v>
      </c>
      <c r="M295" s="36">
        <v>368281</v>
      </c>
      <c r="N295" s="36">
        <f t="shared" si="39"/>
        <v>643485</v>
      </c>
      <c r="O295" s="36">
        <v>610787</v>
      </c>
      <c r="P295" s="36">
        <v>32698</v>
      </c>
      <c r="Q295" s="36">
        <f t="shared" si="40"/>
        <v>5901093</v>
      </c>
      <c r="R295" s="36">
        <v>5393568</v>
      </c>
      <c r="S295" s="36">
        <v>507525</v>
      </c>
      <c r="T295" s="36"/>
      <c r="U295" s="36">
        <f t="shared" si="41"/>
        <v>53935.68</v>
      </c>
      <c r="V295" s="36"/>
      <c r="W295" s="36"/>
      <c r="X295" s="36"/>
      <c r="Y295" s="36">
        <f t="shared" si="42"/>
        <v>507.52499999999998</v>
      </c>
      <c r="AA295" s="186">
        <f t="shared" si="43"/>
        <v>0.67370032498589161</v>
      </c>
      <c r="AB295" s="186"/>
      <c r="AC295" s="186"/>
      <c r="AD295" s="186"/>
      <c r="AE295" s="186">
        <f t="shared" si="44"/>
        <v>6.3393982877098173E-2</v>
      </c>
    </row>
    <row r="296" spans="1:31">
      <c r="A296" s="31" t="s">
        <v>647</v>
      </c>
      <c r="B296" s="36">
        <f t="shared" si="36"/>
        <v>8273890</v>
      </c>
      <c r="C296" s="36">
        <v>6792716</v>
      </c>
      <c r="D296" s="36">
        <v>0</v>
      </c>
      <c r="E296" s="36">
        <v>908617</v>
      </c>
      <c r="F296" s="36">
        <v>239125</v>
      </c>
      <c r="G296" s="36">
        <v>333432</v>
      </c>
      <c r="H296" s="36"/>
      <c r="I296" s="36">
        <f t="shared" si="37"/>
        <v>8049899</v>
      </c>
      <c r="J296" s="36">
        <f t="shared" si="38"/>
        <v>1475767</v>
      </c>
      <c r="K296" s="36">
        <v>768201</v>
      </c>
      <c r="L296" s="36">
        <v>359000</v>
      </c>
      <c r="M296" s="36">
        <v>348566</v>
      </c>
      <c r="N296" s="36">
        <f t="shared" si="39"/>
        <v>622683</v>
      </c>
      <c r="O296" s="36">
        <v>586432</v>
      </c>
      <c r="P296" s="36">
        <v>36251</v>
      </c>
      <c r="Q296" s="36">
        <f t="shared" si="40"/>
        <v>5951449</v>
      </c>
      <c r="R296" s="36">
        <v>5438083</v>
      </c>
      <c r="S296" s="36">
        <v>513366</v>
      </c>
      <c r="T296" s="36"/>
      <c r="U296" s="36">
        <f t="shared" si="41"/>
        <v>54380.83</v>
      </c>
      <c r="V296" s="36"/>
      <c r="W296" s="36"/>
      <c r="X296" s="36"/>
      <c r="Y296" s="36">
        <f t="shared" si="42"/>
        <v>513.36599999999999</v>
      </c>
      <c r="AA296" s="186">
        <f t="shared" si="43"/>
        <v>0.67554673667334209</v>
      </c>
      <c r="AB296" s="186"/>
      <c r="AC296" s="186"/>
      <c r="AD296" s="186"/>
      <c r="AE296" s="186">
        <f t="shared" si="44"/>
        <v>6.3772974046009775E-2</v>
      </c>
    </row>
    <row r="297" spans="1:31">
      <c r="A297" s="31" t="s">
        <v>648</v>
      </c>
      <c r="B297" s="36">
        <f t="shared" si="36"/>
        <v>8274805</v>
      </c>
      <c r="C297" s="36">
        <v>6705794</v>
      </c>
      <c r="D297" s="36">
        <v>0</v>
      </c>
      <c r="E297" s="36">
        <v>976274</v>
      </c>
      <c r="F297" s="36">
        <v>592737</v>
      </c>
      <c r="G297" s="36">
        <v>0</v>
      </c>
      <c r="H297" s="36"/>
      <c r="I297" s="36">
        <f t="shared" si="37"/>
        <v>8049776</v>
      </c>
      <c r="J297" s="36">
        <f t="shared" si="38"/>
        <v>1411072</v>
      </c>
      <c r="K297" s="36">
        <v>646365</v>
      </c>
      <c r="L297" s="36">
        <v>397000</v>
      </c>
      <c r="M297" s="36">
        <v>367707</v>
      </c>
      <c r="N297" s="36">
        <f t="shared" si="39"/>
        <v>704411</v>
      </c>
      <c r="O297" s="36">
        <v>659759</v>
      </c>
      <c r="P297" s="36">
        <v>44652</v>
      </c>
      <c r="Q297" s="36">
        <f t="shared" si="40"/>
        <v>5934293</v>
      </c>
      <c r="R297" s="36">
        <v>5399671</v>
      </c>
      <c r="S297" s="36">
        <v>534622</v>
      </c>
      <c r="T297" s="36"/>
      <c r="U297" s="36">
        <f t="shared" si="41"/>
        <v>53996.71</v>
      </c>
      <c r="V297" s="36"/>
      <c r="W297" s="36"/>
      <c r="X297" s="36"/>
      <c r="Y297" s="36">
        <f t="shared" si="42"/>
        <v>534.62199999999996</v>
      </c>
      <c r="AA297" s="186">
        <f t="shared" si="43"/>
        <v>0.67078524917960447</v>
      </c>
      <c r="AB297" s="186"/>
      <c r="AC297" s="186"/>
      <c r="AD297" s="186"/>
      <c r="AE297" s="186">
        <f t="shared" si="44"/>
        <v>6.6414518863630492E-2</v>
      </c>
    </row>
    <row r="298" spans="1:31">
      <c r="A298" s="31" t="s">
        <v>649</v>
      </c>
      <c r="B298" s="36">
        <f t="shared" si="36"/>
        <v>8378331</v>
      </c>
      <c r="C298" s="36">
        <v>6763797</v>
      </c>
      <c r="D298" s="36">
        <v>0</v>
      </c>
      <c r="E298" s="36">
        <v>1029512</v>
      </c>
      <c r="F298" s="36">
        <v>246731</v>
      </c>
      <c r="G298" s="36">
        <v>338291</v>
      </c>
      <c r="H298" s="36"/>
      <c r="I298" s="36">
        <f t="shared" si="37"/>
        <v>8153300</v>
      </c>
      <c r="J298" s="36">
        <f t="shared" si="38"/>
        <v>1414093</v>
      </c>
      <c r="K298" s="36">
        <v>643101</v>
      </c>
      <c r="L298" s="36">
        <v>411000</v>
      </c>
      <c r="M298" s="36">
        <v>359992</v>
      </c>
      <c r="N298" s="36">
        <f t="shared" si="39"/>
        <v>671097</v>
      </c>
      <c r="O298" s="36">
        <v>641869</v>
      </c>
      <c r="P298" s="36">
        <v>29228</v>
      </c>
      <c r="Q298" s="36">
        <f t="shared" si="40"/>
        <v>6068110</v>
      </c>
      <c r="R298" s="36">
        <v>5478826</v>
      </c>
      <c r="S298" s="36">
        <v>589284</v>
      </c>
      <c r="T298" s="36"/>
      <c r="U298" s="36">
        <f t="shared" si="41"/>
        <v>54788.26</v>
      </c>
      <c r="V298" s="36"/>
      <c r="W298" s="36"/>
      <c r="X298" s="36"/>
      <c r="Y298" s="36">
        <f t="shared" si="42"/>
        <v>589.28399999999999</v>
      </c>
      <c r="AA298" s="186">
        <f t="shared" si="43"/>
        <v>0.6719765003127568</v>
      </c>
      <c r="AB298" s="186"/>
      <c r="AC298" s="186"/>
      <c r="AD298" s="186"/>
      <c r="AE298" s="186">
        <f t="shared" si="44"/>
        <v>7.2275520341456831E-2</v>
      </c>
    </row>
    <row r="299" spans="1:31">
      <c r="A299" s="31" t="s">
        <v>650</v>
      </c>
      <c r="B299" s="36">
        <f t="shared" si="36"/>
        <v>8416436</v>
      </c>
      <c r="C299" s="36">
        <v>6816895</v>
      </c>
      <c r="D299" s="36">
        <v>0</v>
      </c>
      <c r="E299" s="36">
        <v>1014651</v>
      </c>
      <c r="F299" s="36">
        <v>206987</v>
      </c>
      <c r="G299" s="36">
        <v>377903</v>
      </c>
      <c r="H299" s="36"/>
      <c r="I299" s="36">
        <f t="shared" si="37"/>
        <v>8191188</v>
      </c>
      <c r="J299" s="36">
        <f t="shared" si="38"/>
        <v>1445030</v>
      </c>
      <c r="K299" s="36">
        <v>699388</v>
      </c>
      <c r="L299" s="36">
        <v>386000</v>
      </c>
      <c r="M299" s="36">
        <v>359642</v>
      </c>
      <c r="N299" s="36">
        <f t="shared" si="39"/>
        <v>610844</v>
      </c>
      <c r="O299" s="36">
        <v>581845</v>
      </c>
      <c r="P299" s="36">
        <v>28999</v>
      </c>
      <c r="Q299" s="36">
        <f t="shared" si="40"/>
        <v>6135314</v>
      </c>
      <c r="R299" s="36">
        <v>5535662</v>
      </c>
      <c r="S299" s="36">
        <v>599652</v>
      </c>
      <c r="T299" s="36"/>
      <c r="U299" s="36">
        <f t="shared" si="41"/>
        <v>55356.62</v>
      </c>
      <c r="V299" s="36"/>
      <c r="W299" s="36"/>
      <c r="X299" s="36"/>
      <c r="Y299" s="36">
        <f t="shared" si="42"/>
        <v>599.65200000000004</v>
      </c>
      <c r="AA299" s="186">
        <f t="shared" si="43"/>
        <v>0.67580697696109526</v>
      </c>
      <c r="AB299" s="186"/>
      <c r="AC299" s="186"/>
      <c r="AD299" s="186"/>
      <c r="AE299" s="186">
        <f t="shared" si="44"/>
        <v>7.3206963385530885E-2</v>
      </c>
    </row>
    <row r="300" spans="1:31">
      <c r="A300" s="31" t="s">
        <v>651</v>
      </c>
      <c r="B300" s="36">
        <f t="shared" si="36"/>
        <v>8277948</v>
      </c>
      <c r="C300" s="36">
        <v>6688199</v>
      </c>
      <c r="D300" s="36">
        <v>0</v>
      </c>
      <c r="E300" s="36">
        <v>1004470</v>
      </c>
      <c r="F300" s="36">
        <v>167472</v>
      </c>
      <c r="G300" s="36">
        <v>417807</v>
      </c>
      <c r="H300" s="36"/>
      <c r="I300" s="36">
        <f t="shared" si="37"/>
        <v>8042819</v>
      </c>
      <c r="J300" s="36">
        <f t="shared" si="38"/>
        <v>1271588</v>
      </c>
      <c r="K300" s="36">
        <v>534438</v>
      </c>
      <c r="L300" s="36">
        <v>387000</v>
      </c>
      <c r="M300" s="36">
        <v>350150</v>
      </c>
      <c r="N300" s="36">
        <f t="shared" si="39"/>
        <v>729540</v>
      </c>
      <c r="O300" s="36">
        <v>686208</v>
      </c>
      <c r="P300" s="36">
        <v>43332</v>
      </c>
      <c r="Q300" s="36">
        <f t="shared" si="40"/>
        <v>6041691</v>
      </c>
      <c r="R300" s="36">
        <v>5467553</v>
      </c>
      <c r="S300" s="36">
        <v>574138</v>
      </c>
      <c r="T300" s="36"/>
      <c r="U300" s="36">
        <f t="shared" si="41"/>
        <v>54675.53</v>
      </c>
      <c r="V300" s="36"/>
      <c r="W300" s="36"/>
      <c r="X300" s="36"/>
      <c r="Y300" s="36">
        <f t="shared" si="42"/>
        <v>574.13800000000003</v>
      </c>
      <c r="AA300" s="186">
        <f t="shared" si="43"/>
        <v>0.67980555076522298</v>
      </c>
      <c r="AB300" s="186"/>
      <c r="AC300" s="186"/>
      <c r="AD300" s="186"/>
      <c r="AE300" s="186">
        <f t="shared" si="44"/>
        <v>7.1385169801782181E-2</v>
      </c>
    </row>
    <row r="301" spans="1:31">
      <c r="A301" s="31" t="s">
        <v>652</v>
      </c>
      <c r="B301" s="36">
        <f t="shared" si="36"/>
        <v>8317850</v>
      </c>
      <c r="C301" s="36">
        <v>6772446</v>
      </c>
      <c r="D301" s="36">
        <v>0</v>
      </c>
      <c r="E301" s="36">
        <v>961142</v>
      </c>
      <c r="F301" s="36">
        <v>137734</v>
      </c>
      <c r="G301" s="36">
        <v>446528</v>
      </c>
      <c r="H301" s="36"/>
      <c r="I301" s="36">
        <f t="shared" si="37"/>
        <v>8082823</v>
      </c>
      <c r="J301" s="36">
        <f t="shared" si="38"/>
        <v>1300557</v>
      </c>
      <c r="K301" s="36">
        <v>593322</v>
      </c>
      <c r="L301" s="36">
        <v>358000</v>
      </c>
      <c r="M301" s="36">
        <v>349235</v>
      </c>
      <c r="N301" s="36">
        <f t="shared" si="39"/>
        <v>675156</v>
      </c>
      <c r="O301" s="36">
        <v>633082</v>
      </c>
      <c r="P301" s="36">
        <v>42074</v>
      </c>
      <c r="Q301" s="36">
        <f t="shared" si="40"/>
        <v>6107110</v>
      </c>
      <c r="R301" s="36">
        <v>5546042</v>
      </c>
      <c r="S301" s="36">
        <v>561068</v>
      </c>
      <c r="T301" s="36"/>
      <c r="U301" s="36">
        <f t="shared" si="41"/>
        <v>55460.42</v>
      </c>
      <c r="V301" s="36"/>
      <c r="W301" s="36"/>
      <c r="X301" s="36"/>
      <c r="Y301" s="36">
        <f t="shared" si="42"/>
        <v>561.06799999999998</v>
      </c>
      <c r="AA301" s="186">
        <f t="shared" si="43"/>
        <v>0.68615160816957144</v>
      </c>
      <c r="AB301" s="186"/>
      <c r="AC301" s="186"/>
      <c r="AD301" s="186"/>
      <c r="AE301" s="186">
        <f t="shared" si="44"/>
        <v>6.9414856665796096E-2</v>
      </c>
    </row>
    <row r="302" spans="1:31">
      <c r="A302" s="31" t="s">
        <v>653</v>
      </c>
      <c r="B302" s="36">
        <f t="shared" si="36"/>
        <v>8333309</v>
      </c>
      <c r="C302" s="36">
        <v>6821585</v>
      </c>
      <c r="D302" s="36">
        <v>0</v>
      </c>
      <c r="E302" s="36">
        <v>944751</v>
      </c>
      <c r="F302" s="36">
        <v>88636</v>
      </c>
      <c r="G302" s="36">
        <v>478337</v>
      </c>
      <c r="H302" s="36"/>
      <c r="I302" s="36">
        <f t="shared" si="37"/>
        <v>8097981</v>
      </c>
      <c r="J302" s="36">
        <f t="shared" si="38"/>
        <v>1303203</v>
      </c>
      <c r="K302" s="36">
        <v>623557</v>
      </c>
      <c r="L302" s="36">
        <v>348000</v>
      </c>
      <c r="M302" s="36">
        <v>331646</v>
      </c>
      <c r="N302" s="36">
        <f t="shared" si="39"/>
        <v>633570</v>
      </c>
      <c r="O302" s="36">
        <v>584785</v>
      </c>
      <c r="P302" s="36">
        <v>48785</v>
      </c>
      <c r="Q302" s="36">
        <f t="shared" si="40"/>
        <v>6161208</v>
      </c>
      <c r="R302" s="36">
        <v>5613243</v>
      </c>
      <c r="S302" s="36">
        <v>547965</v>
      </c>
      <c r="T302" s="36"/>
      <c r="U302" s="36">
        <f t="shared" si="41"/>
        <v>56132.43</v>
      </c>
      <c r="V302" s="36"/>
      <c r="W302" s="36"/>
      <c r="X302" s="36"/>
      <c r="Y302" s="36">
        <f t="shared" si="42"/>
        <v>547.96500000000003</v>
      </c>
      <c r="AA302" s="186">
        <f t="shared" si="43"/>
        <v>0.69316574094209404</v>
      </c>
      <c r="AB302" s="186"/>
      <c r="AC302" s="186"/>
      <c r="AD302" s="186"/>
      <c r="AE302" s="186">
        <f t="shared" si="44"/>
        <v>6.766686659304337E-2</v>
      </c>
    </row>
    <row r="303" spans="1:31">
      <c r="A303" s="31" t="s">
        <v>654</v>
      </c>
      <c r="B303" s="36">
        <f t="shared" si="36"/>
        <v>8279166</v>
      </c>
      <c r="C303" s="36">
        <v>6749506</v>
      </c>
      <c r="D303" s="36">
        <v>0</v>
      </c>
      <c r="E303" s="36">
        <v>946918</v>
      </c>
      <c r="F303" s="36">
        <v>58170</v>
      </c>
      <c r="G303" s="36">
        <v>524572</v>
      </c>
      <c r="H303" s="36"/>
      <c r="I303" s="36">
        <f t="shared" si="37"/>
        <v>8043840</v>
      </c>
      <c r="J303" s="36">
        <f t="shared" si="38"/>
        <v>1264695</v>
      </c>
      <c r="K303" s="36">
        <v>554280</v>
      </c>
      <c r="L303" s="36">
        <v>363000</v>
      </c>
      <c r="M303" s="36">
        <v>347415</v>
      </c>
      <c r="N303" s="36">
        <f t="shared" si="39"/>
        <v>652804</v>
      </c>
      <c r="O303" s="36">
        <v>597138</v>
      </c>
      <c r="P303" s="36">
        <v>55666</v>
      </c>
      <c r="Q303" s="36">
        <f t="shared" si="40"/>
        <v>6126341</v>
      </c>
      <c r="R303" s="36">
        <v>5598089</v>
      </c>
      <c r="S303" s="36">
        <v>528252</v>
      </c>
      <c r="T303" s="36"/>
      <c r="U303" s="36">
        <f t="shared" si="41"/>
        <v>55980.89</v>
      </c>
      <c r="V303" s="36"/>
      <c r="W303" s="36"/>
      <c r="X303" s="36"/>
      <c r="Y303" s="36">
        <f t="shared" si="42"/>
        <v>528.25199999999995</v>
      </c>
      <c r="AA303" s="186">
        <f t="shared" si="43"/>
        <v>0.69594733361180727</v>
      </c>
      <c r="AB303" s="186"/>
      <c r="AC303" s="186"/>
      <c r="AD303" s="186"/>
      <c r="AE303" s="186">
        <f t="shared" si="44"/>
        <v>6.5671619525002986E-2</v>
      </c>
    </row>
    <row r="304" spans="1:31">
      <c r="A304" s="31" t="s">
        <v>655</v>
      </c>
      <c r="B304" s="36">
        <f t="shared" si="36"/>
        <v>8369960</v>
      </c>
      <c r="C304" s="36">
        <v>6817971</v>
      </c>
      <c r="D304" s="36">
        <v>0</v>
      </c>
      <c r="E304" s="36">
        <v>972109</v>
      </c>
      <c r="F304" s="36">
        <v>86341</v>
      </c>
      <c r="G304" s="36">
        <v>493539</v>
      </c>
      <c r="H304" s="36"/>
      <c r="I304" s="36">
        <f t="shared" si="37"/>
        <v>8134513</v>
      </c>
      <c r="J304" s="36">
        <f t="shared" si="38"/>
        <v>1276590</v>
      </c>
      <c r="K304" s="36">
        <v>549156</v>
      </c>
      <c r="L304" s="36">
        <v>383000</v>
      </c>
      <c r="M304" s="36">
        <v>344434</v>
      </c>
      <c r="N304" s="36">
        <f t="shared" si="39"/>
        <v>608402</v>
      </c>
      <c r="O304" s="36">
        <v>573738</v>
      </c>
      <c r="P304" s="36">
        <v>34664</v>
      </c>
      <c r="Q304" s="36">
        <f t="shared" si="40"/>
        <v>6249521</v>
      </c>
      <c r="R304" s="36">
        <v>5695076</v>
      </c>
      <c r="S304" s="36">
        <v>554445</v>
      </c>
      <c r="T304" s="36"/>
      <c r="U304" s="36">
        <f t="shared" si="41"/>
        <v>56950.76</v>
      </c>
      <c r="V304" s="36"/>
      <c r="W304" s="36"/>
      <c r="X304" s="36"/>
      <c r="Y304" s="36">
        <f t="shared" si="42"/>
        <v>554.44500000000005</v>
      </c>
      <c r="AA304" s="186">
        <f t="shared" si="43"/>
        <v>0.70011271725793545</v>
      </c>
      <c r="AB304" s="186"/>
      <c r="AC304" s="186"/>
      <c r="AD304" s="186"/>
      <c r="AE304" s="186">
        <f t="shared" si="44"/>
        <v>6.8159581280403628E-2</v>
      </c>
    </row>
    <row r="305" spans="1:31">
      <c r="A305" s="31" t="s">
        <v>656</v>
      </c>
      <c r="B305" s="36">
        <f t="shared" si="36"/>
        <v>8438731</v>
      </c>
      <c r="C305" s="36">
        <v>6869105</v>
      </c>
      <c r="D305" s="36">
        <v>0</v>
      </c>
      <c r="E305" s="36">
        <v>975048</v>
      </c>
      <c r="F305" s="36">
        <v>135694</v>
      </c>
      <c r="G305" s="36">
        <v>458884</v>
      </c>
      <c r="H305" s="36"/>
      <c r="I305" s="36">
        <f t="shared" si="37"/>
        <v>8202864</v>
      </c>
      <c r="J305" s="36">
        <f t="shared" si="38"/>
        <v>1311662</v>
      </c>
      <c r="K305" s="36">
        <v>565949</v>
      </c>
      <c r="L305" s="36">
        <v>387000</v>
      </c>
      <c r="M305" s="36">
        <v>358713</v>
      </c>
      <c r="N305" s="36">
        <f t="shared" si="39"/>
        <v>605681</v>
      </c>
      <c r="O305" s="36">
        <v>555927</v>
      </c>
      <c r="P305" s="36">
        <v>49754</v>
      </c>
      <c r="Q305" s="36">
        <f t="shared" si="40"/>
        <v>6285521</v>
      </c>
      <c r="R305" s="36">
        <v>5747228</v>
      </c>
      <c r="S305" s="36">
        <v>538293</v>
      </c>
      <c r="T305" s="36"/>
      <c r="U305" s="36">
        <f t="shared" si="41"/>
        <v>57472.28</v>
      </c>
      <c r="V305" s="36"/>
      <c r="W305" s="36"/>
      <c r="X305" s="36"/>
      <c r="Y305" s="36">
        <f t="shared" si="42"/>
        <v>538.29300000000001</v>
      </c>
      <c r="AA305" s="186">
        <f t="shared" si="43"/>
        <v>0.70063675321204888</v>
      </c>
      <c r="AB305" s="186"/>
      <c r="AC305" s="186"/>
      <c r="AD305" s="186"/>
      <c r="AE305" s="186">
        <f t="shared" si="44"/>
        <v>6.5622567922618252E-2</v>
      </c>
    </row>
    <row r="306" spans="1:31">
      <c r="A306" s="31" t="s">
        <v>657</v>
      </c>
      <c r="B306" s="36">
        <f t="shared" si="36"/>
        <v>8322631</v>
      </c>
      <c r="C306" s="36">
        <v>6762919</v>
      </c>
      <c r="D306" s="36">
        <v>0</v>
      </c>
      <c r="E306" s="36">
        <v>964710</v>
      </c>
      <c r="F306" s="36">
        <v>175391</v>
      </c>
      <c r="G306" s="36">
        <v>419611</v>
      </c>
      <c r="H306" s="36"/>
      <c r="I306" s="36">
        <f t="shared" si="37"/>
        <v>8086606</v>
      </c>
      <c r="J306" s="36">
        <f t="shared" si="38"/>
        <v>1154050</v>
      </c>
      <c r="K306" s="36">
        <v>422074</v>
      </c>
      <c r="L306" s="36">
        <v>373000</v>
      </c>
      <c r="M306" s="36">
        <v>358976</v>
      </c>
      <c r="N306" s="36">
        <f t="shared" si="39"/>
        <v>693213</v>
      </c>
      <c r="O306" s="36">
        <v>648453</v>
      </c>
      <c r="P306" s="36">
        <v>44760</v>
      </c>
      <c r="Q306" s="36">
        <f t="shared" si="40"/>
        <v>6239343</v>
      </c>
      <c r="R306" s="36">
        <v>5692392</v>
      </c>
      <c r="S306" s="36">
        <v>546951</v>
      </c>
      <c r="T306" s="36"/>
      <c r="U306" s="36">
        <f t="shared" si="41"/>
        <v>56923.92</v>
      </c>
      <c r="V306" s="36"/>
      <c r="W306" s="36"/>
      <c r="X306" s="36"/>
      <c r="Y306" s="36">
        <f t="shared" si="42"/>
        <v>546.95100000000002</v>
      </c>
      <c r="AA306" s="186">
        <f t="shared" si="43"/>
        <v>0.70392844661901421</v>
      </c>
      <c r="AB306" s="186"/>
      <c r="AC306" s="186"/>
      <c r="AD306" s="186"/>
      <c r="AE306" s="186">
        <f t="shared" si="44"/>
        <v>6.7636657455550572E-2</v>
      </c>
    </row>
    <row r="307" spans="1:31">
      <c r="A307" s="31" t="s">
        <v>658</v>
      </c>
      <c r="B307" s="36">
        <f t="shared" si="36"/>
        <v>8357428</v>
      </c>
      <c r="C307" s="36">
        <v>6803647</v>
      </c>
      <c r="D307" s="36">
        <v>0</v>
      </c>
      <c r="E307" s="36">
        <v>959870</v>
      </c>
      <c r="F307" s="36">
        <v>205153</v>
      </c>
      <c r="G307" s="36">
        <v>388758</v>
      </c>
      <c r="H307" s="36"/>
      <c r="I307" s="36">
        <f t="shared" si="37"/>
        <v>8121282</v>
      </c>
      <c r="J307" s="36">
        <f t="shared" si="38"/>
        <v>1192584</v>
      </c>
      <c r="K307" s="36">
        <v>487814</v>
      </c>
      <c r="L307" s="36">
        <v>347005</v>
      </c>
      <c r="M307" s="36">
        <v>357765</v>
      </c>
      <c r="N307" s="36">
        <f t="shared" si="39"/>
        <v>638908</v>
      </c>
      <c r="O307" s="36">
        <v>589966</v>
      </c>
      <c r="P307" s="36">
        <v>48942</v>
      </c>
      <c r="Q307" s="36">
        <f t="shared" si="40"/>
        <v>6289790</v>
      </c>
      <c r="R307" s="36">
        <v>5725867</v>
      </c>
      <c r="S307" s="36">
        <v>563923</v>
      </c>
      <c r="T307" s="36"/>
      <c r="U307" s="36">
        <f t="shared" si="41"/>
        <v>57258.67</v>
      </c>
      <c r="V307" s="36"/>
      <c r="W307" s="36"/>
      <c r="X307" s="36"/>
      <c r="Y307" s="36">
        <f t="shared" si="42"/>
        <v>563.923</v>
      </c>
      <c r="AA307" s="186">
        <f t="shared" si="43"/>
        <v>0.70504472077191749</v>
      </c>
      <c r="AB307" s="186"/>
      <c r="AC307" s="186"/>
      <c r="AD307" s="186"/>
      <c r="AE307" s="186">
        <f t="shared" si="44"/>
        <v>6.9437682375762838E-2</v>
      </c>
    </row>
    <row r="308" spans="1:31">
      <c r="A308" s="31" t="s">
        <v>659</v>
      </c>
      <c r="B308" s="36">
        <f t="shared" si="36"/>
        <v>8411586</v>
      </c>
      <c r="C308" s="36">
        <v>6861846</v>
      </c>
      <c r="D308" s="36">
        <v>0</v>
      </c>
      <c r="E308" s="36">
        <v>968061</v>
      </c>
      <c r="F308" s="36">
        <v>244841</v>
      </c>
      <c r="G308" s="36">
        <v>336838</v>
      </c>
      <c r="H308" s="36"/>
      <c r="I308" s="36">
        <f t="shared" si="37"/>
        <v>8175280</v>
      </c>
      <c r="J308" s="36">
        <f t="shared" si="38"/>
        <v>1218495</v>
      </c>
      <c r="K308" s="36">
        <v>490117</v>
      </c>
      <c r="L308" s="36">
        <v>383005</v>
      </c>
      <c r="M308" s="36">
        <v>345373</v>
      </c>
      <c r="N308" s="36">
        <f t="shared" si="39"/>
        <v>633250</v>
      </c>
      <c r="O308" s="36">
        <v>575988</v>
      </c>
      <c r="P308" s="36">
        <v>57262</v>
      </c>
      <c r="Q308" s="36">
        <f t="shared" si="40"/>
        <v>6323535</v>
      </c>
      <c r="R308" s="36">
        <v>5795741</v>
      </c>
      <c r="S308" s="36">
        <v>527794</v>
      </c>
      <c r="T308" s="36"/>
      <c r="U308" s="36">
        <f t="shared" si="41"/>
        <v>57957.41</v>
      </c>
      <c r="V308" s="36"/>
      <c r="W308" s="36"/>
      <c r="X308" s="36"/>
      <c r="Y308" s="36">
        <f t="shared" si="42"/>
        <v>527.79399999999998</v>
      </c>
      <c r="AA308" s="186">
        <f t="shared" si="43"/>
        <v>0.70893486216985835</v>
      </c>
      <c r="AB308" s="186"/>
      <c r="AC308" s="186"/>
      <c r="AD308" s="186"/>
      <c r="AE308" s="186">
        <f t="shared" si="44"/>
        <v>6.4559745965887413E-2</v>
      </c>
    </row>
    <row r="309" spans="1:31">
      <c r="A309" s="31" t="s">
        <v>660</v>
      </c>
      <c r="B309" s="36">
        <f t="shared" si="36"/>
        <v>8343786</v>
      </c>
      <c r="C309" s="36">
        <v>6741221</v>
      </c>
      <c r="D309" s="36">
        <v>0</v>
      </c>
      <c r="E309" s="36">
        <v>1009741</v>
      </c>
      <c r="F309" s="36">
        <v>592824</v>
      </c>
      <c r="G309" s="36">
        <v>0</v>
      </c>
      <c r="H309" s="36"/>
      <c r="I309" s="36">
        <f t="shared" si="37"/>
        <v>8112657</v>
      </c>
      <c r="J309" s="36">
        <f t="shared" si="38"/>
        <v>1103065</v>
      </c>
      <c r="K309" s="36">
        <v>369366</v>
      </c>
      <c r="L309" s="36">
        <v>372005</v>
      </c>
      <c r="M309" s="36">
        <v>361694</v>
      </c>
      <c r="N309" s="36">
        <f t="shared" si="39"/>
        <v>670052</v>
      </c>
      <c r="O309" s="36">
        <v>616145</v>
      </c>
      <c r="P309" s="36">
        <v>53907</v>
      </c>
      <c r="Q309" s="36">
        <f t="shared" si="40"/>
        <v>6339540</v>
      </c>
      <c r="R309" s="36">
        <v>5755710</v>
      </c>
      <c r="S309" s="36">
        <v>583830</v>
      </c>
      <c r="T309" s="36"/>
      <c r="U309" s="36">
        <f t="shared" si="41"/>
        <v>57557.1</v>
      </c>
      <c r="V309" s="36"/>
      <c r="W309" s="36"/>
      <c r="X309" s="36"/>
      <c r="Y309" s="36">
        <f t="shared" si="42"/>
        <v>583.83000000000004</v>
      </c>
      <c r="AA309" s="186">
        <f t="shared" si="43"/>
        <v>0.70947286443886382</v>
      </c>
      <c r="AB309" s="186"/>
      <c r="AC309" s="186"/>
      <c r="AD309" s="186"/>
      <c r="AE309" s="186">
        <f t="shared" si="44"/>
        <v>7.1965325293550556E-2</v>
      </c>
    </row>
    <row r="310" spans="1:31">
      <c r="A310" s="31" t="s">
        <v>661</v>
      </c>
      <c r="B310" s="36">
        <f t="shared" si="36"/>
        <v>8462647</v>
      </c>
      <c r="C310" s="36">
        <v>6801921</v>
      </c>
      <c r="D310" s="36">
        <v>0</v>
      </c>
      <c r="E310" s="36">
        <v>1073142</v>
      </c>
      <c r="F310" s="36">
        <v>433510</v>
      </c>
      <c r="G310" s="36">
        <v>154074</v>
      </c>
      <c r="H310" s="36"/>
      <c r="I310" s="36">
        <f t="shared" si="37"/>
        <v>8232245</v>
      </c>
      <c r="J310" s="36">
        <f t="shared" si="38"/>
        <v>1074857</v>
      </c>
      <c r="K310" s="36">
        <v>333670</v>
      </c>
      <c r="L310" s="36">
        <v>384005</v>
      </c>
      <c r="M310" s="36">
        <v>357182</v>
      </c>
      <c r="N310" s="36">
        <f t="shared" si="39"/>
        <v>674556</v>
      </c>
      <c r="O310" s="36">
        <v>636634</v>
      </c>
      <c r="P310" s="36">
        <v>37922</v>
      </c>
      <c r="Q310" s="36">
        <f t="shared" si="40"/>
        <v>6482832</v>
      </c>
      <c r="R310" s="36">
        <v>5831617</v>
      </c>
      <c r="S310" s="36">
        <v>651215</v>
      </c>
      <c r="T310" s="36"/>
      <c r="U310" s="36">
        <f t="shared" si="41"/>
        <v>58316.17</v>
      </c>
      <c r="V310" s="36"/>
      <c r="W310" s="36"/>
      <c r="X310" s="36"/>
      <c r="Y310" s="36">
        <f t="shared" si="42"/>
        <v>651.21500000000003</v>
      </c>
      <c r="AA310" s="186">
        <f t="shared" si="43"/>
        <v>0.70838720179003423</v>
      </c>
      <c r="AB310" s="186"/>
      <c r="AC310" s="186"/>
      <c r="AD310" s="186"/>
      <c r="AE310" s="186">
        <f t="shared" si="44"/>
        <v>7.9105395915694932E-2</v>
      </c>
    </row>
    <row r="311" spans="1:31">
      <c r="A311" s="31" t="s">
        <v>662</v>
      </c>
      <c r="B311" s="36">
        <f t="shared" si="36"/>
        <v>8518885</v>
      </c>
      <c r="C311" s="36">
        <v>6850513</v>
      </c>
      <c r="D311" s="36">
        <v>0</v>
      </c>
      <c r="E311" s="36">
        <v>1081085</v>
      </c>
      <c r="F311" s="36">
        <v>383799</v>
      </c>
      <c r="G311" s="36">
        <v>203488</v>
      </c>
      <c r="H311" s="36"/>
      <c r="I311" s="36">
        <f t="shared" si="37"/>
        <v>8289797</v>
      </c>
      <c r="J311" s="36">
        <f t="shared" si="38"/>
        <v>1122683</v>
      </c>
      <c r="K311" s="36">
        <v>364480</v>
      </c>
      <c r="L311" s="36">
        <v>400005</v>
      </c>
      <c r="M311" s="36">
        <v>358198</v>
      </c>
      <c r="N311" s="36">
        <f t="shared" si="39"/>
        <v>626647</v>
      </c>
      <c r="O311" s="36">
        <v>599083</v>
      </c>
      <c r="P311" s="36">
        <v>27564</v>
      </c>
      <c r="Q311" s="36">
        <f t="shared" si="40"/>
        <v>6540467</v>
      </c>
      <c r="R311" s="36">
        <v>5886951</v>
      </c>
      <c r="S311" s="36">
        <v>653516</v>
      </c>
      <c r="T311" s="36"/>
      <c r="U311" s="36">
        <f t="shared" si="41"/>
        <v>58869.51</v>
      </c>
      <c r="V311" s="36"/>
      <c r="W311" s="36"/>
      <c r="X311" s="36"/>
      <c r="Y311" s="36">
        <f t="shared" si="42"/>
        <v>653.51599999999996</v>
      </c>
      <c r="AA311" s="186">
        <f t="shared" si="43"/>
        <v>0.71014416878965791</v>
      </c>
      <c r="AB311" s="186"/>
      <c r="AC311" s="186"/>
      <c r="AD311" s="186"/>
      <c r="AE311" s="186">
        <f t="shared" si="44"/>
        <v>7.8833776026119823E-2</v>
      </c>
    </row>
    <row r="312" spans="1:31">
      <c r="A312" s="31" t="s">
        <v>663</v>
      </c>
      <c r="B312" s="36">
        <f t="shared" si="36"/>
        <v>8365214</v>
      </c>
      <c r="C312" s="36">
        <v>6717975</v>
      </c>
      <c r="D312" s="36">
        <v>0</v>
      </c>
      <c r="E312" s="36">
        <v>1076524</v>
      </c>
      <c r="F312" s="36">
        <v>326800</v>
      </c>
      <c r="G312" s="36">
        <v>243915</v>
      </c>
      <c r="H312" s="36"/>
      <c r="I312" s="36">
        <f t="shared" si="37"/>
        <v>8137405</v>
      </c>
      <c r="J312" s="36">
        <f t="shared" si="38"/>
        <v>964744</v>
      </c>
      <c r="K312" s="36">
        <v>246832</v>
      </c>
      <c r="L312" s="36">
        <v>375006</v>
      </c>
      <c r="M312" s="36">
        <v>342906</v>
      </c>
      <c r="N312" s="36">
        <f t="shared" si="39"/>
        <v>672225</v>
      </c>
      <c r="O312" s="36">
        <v>641608</v>
      </c>
      <c r="P312" s="36">
        <v>30617</v>
      </c>
      <c r="Q312" s="36">
        <f t="shared" si="40"/>
        <v>6500436</v>
      </c>
      <c r="R312" s="36">
        <v>5829535</v>
      </c>
      <c r="S312" s="36">
        <v>670901</v>
      </c>
      <c r="T312" s="36"/>
      <c r="U312" s="36">
        <f t="shared" si="41"/>
        <v>58295.35</v>
      </c>
      <c r="V312" s="36"/>
      <c r="W312" s="36"/>
      <c r="X312" s="36"/>
      <c r="Y312" s="36">
        <f t="shared" si="42"/>
        <v>670.90099999999995</v>
      </c>
      <c r="AA312" s="186">
        <f t="shared" si="43"/>
        <v>0.71638747241903289</v>
      </c>
      <c r="AB312" s="186"/>
      <c r="AC312" s="186"/>
      <c r="AD312" s="186"/>
      <c r="AE312" s="186">
        <f t="shared" si="44"/>
        <v>8.2446553907541784E-2</v>
      </c>
    </row>
    <row r="313" spans="1:31">
      <c r="A313" s="31" t="s">
        <v>664</v>
      </c>
      <c r="B313" s="36">
        <f t="shared" si="36"/>
        <v>8397503</v>
      </c>
      <c r="C313" s="36">
        <v>6787632</v>
      </c>
      <c r="D313" s="36">
        <v>0</v>
      </c>
      <c r="E313" s="36">
        <v>1041816</v>
      </c>
      <c r="F313" s="36">
        <v>297043</v>
      </c>
      <c r="G313" s="36">
        <v>271012</v>
      </c>
      <c r="H313" s="36"/>
      <c r="I313" s="36">
        <f t="shared" si="37"/>
        <v>8170654</v>
      </c>
      <c r="J313" s="36">
        <f t="shared" si="38"/>
        <v>1019723</v>
      </c>
      <c r="K313" s="36">
        <v>337512</v>
      </c>
      <c r="L313" s="36">
        <v>341005</v>
      </c>
      <c r="M313" s="36">
        <v>341206</v>
      </c>
      <c r="N313" s="36">
        <f t="shared" si="39"/>
        <v>579302</v>
      </c>
      <c r="O313" s="36">
        <v>549182</v>
      </c>
      <c r="P313" s="36">
        <v>30120</v>
      </c>
      <c r="Q313" s="36">
        <f t="shared" si="40"/>
        <v>6571629</v>
      </c>
      <c r="R313" s="36">
        <v>5900938</v>
      </c>
      <c r="S313" s="36">
        <v>670691</v>
      </c>
      <c r="T313" s="36"/>
      <c r="U313" s="36">
        <f t="shared" si="41"/>
        <v>59009.38</v>
      </c>
      <c r="V313" s="36"/>
      <c r="W313" s="36"/>
      <c r="X313" s="36"/>
      <c r="Y313" s="36">
        <f t="shared" si="42"/>
        <v>670.69100000000003</v>
      </c>
      <c r="AA313" s="186">
        <f t="shared" si="43"/>
        <v>0.72221122079089384</v>
      </c>
      <c r="AB313" s="186"/>
      <c r="AC313" s="186"/>
      <c r="AD313" s="186"/>
      <c r="AE313" s="186">
        <f t="shared" si="44"/>
        <v>8.2085350817694636E-2</v>
      </c>
    </row>
    <row r="314" spans="1:31">
      <c r="A314" s="31" t="s">
        <v>665</v>
      </c>
      <c r="B314" s="36">
        <f t="shared" si="36"/>
        <v>8414162</v>
      </c>
      <c r="C314" s="36">
        <v>6827100</v>
      </c>
      <c r="D314" s="36">
        <v>0</v>
      </c>
      <c r="E314" s="36">
        <v>1019093</v>
      </c>
      <c r="F314" s="36">
        <v>247650</v>
      </c>
      <c r="G314" s="36">
        <v>320319</v>
      </c>
      <c r="H314" s="36"/>
      <c r="I314" s="36">
        <f t="shared" si="37"/>
        <v>8188711</v>
      </c>
      <c r="J314" s="36">
        <f t="shared" si="38"/>
        <v>1012508</v>
      </c>
      <c r="K314" s="36">
        <v>369984</v>
      </c>
      <c r="L314" s="36">
        <v>300005</v>
      </c>
      <c r="M314" s="36">
        <v>342519</v>
      </c>
      <c r="N314" s="36">
        <f t="shared" si="39"/>
        <v>576468</v>
      </c>
      <c r="O314" s="36">
        <v>530819</v>
      </c>
      <c r="P314" s="36">
        <v>45649</v>
      </c>
      <c r="Q314" s="36">
        <f t="shared" si="40"/>
        <v>6599735</v>
      </c>
      <c r="R314" s="36">
        <v>5926296</v>
      </c>
      <c r="S314" s="36">
        <v>673439</v>
      </c>
      <c r="T314" s="36"/>
      <c r="U314" s="36">
        <f t="shared" si="41"/>
        <v>59262.96</v>
      </c>
      <c r="V314" s="36"/>
      <c r="W314" s="36"/>
      <c r="X314" s="36"/>
      <c r="Y314" s="36">
        <f t="shared" si="42"/>
        <v>673.43899999999996</v>
      </c>
      <c r="AA314" s="186">
        <f t="shared" si="43"/>
        <v>0.72371536863372021</v>
      </c>
      <c r="AB314" s="186"/>
      <c r="AC314" s="186"/>
      <c r="AD314" s="186"/>
      <c r="AE314" s="186">
        <f t="shared" si="44"/>
        <v>8.2239927627193093E-2</v>
      </c>
    </row>
    <row r="315" spans="1:31">
      <c r="A315" s="31" t="s">
        <v>666</v>
      </c>
      <c r="B315" s="36">
        <f t="shared" si="36"/>
        <v>8336983</v>
      </c>
      <c r="C315" s="36">
        <v>6746777</v>
      </c>
      <c r="D315" s="36">
        <v>0</v>
      </c>
      <c r="E315" s="36">
        <v>1021040</v>
      </c>
      <c r="F315" s="36">
        <v>222907</v>
      </c>
      <c r="G315" s="36">
        <v>346259</v>
      </c>
      <c r="H315" s="36"/>
      <c r="I315" s="36">
        <f t="shared" si="37"/>
        <v>8116728</v>
      </c>
      <c r="J315" s="36">
        <f t="shared" si="38"/>
        <v>956885</v>
      </c>
      <c r="K315" s="36">
        <v>307969</v>
      </c>
      <c r="L315" s="36">
        <v>300005</v>
      </c>
      <c r="M315" s="36">
        <v>348911</v>
      </c>
      <c r="N315" s="36">
        <f t="shared" si="39"/>
        <v>625427</v>
      </c>
      <c r="O315" s="36">
        <v>566613</v>
      </c>
      <c r="P315" s="36">
        <v>58814</v>
      </c>
      <c r="Q315" s="36">
        <f t="shared" si="40"/>
        <v>6534416</v>
      </c>
      <c r="R315" s="36">
        <v>5872195</v>
      </c>
      <c r="S315" s="36">
        <v>662221</v>
      </c>
      <c r="T315" s="36"/>
      <c r="U315" s="36">
        <f t="shared" si="41"/>
        <v>58721.95</v>
      </c>
      <c r="V315" s="36"/>
      <c r="W315" s="36"/>
      <c r="X315" s="36"/>
      <c r="Y315" s="36">
        <f t="shared" si="42"/>
        <v>662.221</v>
      </c>
      <c r="AA315" s="186">
        <f t="shared" si="43"/>
        <v>0.72346824976764035</v>
      </c>
      <c r="AB315" s="186"/>
      <c r="AC315" s="186"/>
      <c r="AD315" s="186"/>
      <c r="AE315" s="186">
        <f t="shared" si="44"/>
        <v>8.1587186363766287E-2</v>
      </c>
    </row>
    <row r="316" spans="1:31">
      <c r="A316" s="31" t="s">
        <v>667</v>
      </c>
      <c r="B316" s="36">
        <f t="shared" si="36"/>
        <v>8398138</v>
      </c>
      <c r="C316" s="36">
        <v>6813878</v>
      </c>
      <c r="D316" s="36">
        <v>0</v>
      </c>
      <c r="E316" s="36">
        <v>1018321</v>
      </c>
      <c r="F316" s="36">
        <v>249557</v>
      </c>
      <c r="G316" s="36">
        <v>316382</v>
      </c>
      <c r="H316" s="36"/>
      <c r="I316" s="36">
        <f t="shared" si="37"/>
        <v>8177881</v>
      </c>
      <c r="J316" s="36">
        <f t="shared" si="38"/>
        <v>960344</v>
      </c>
      <c r="K316" s="36">
        <v>317656</v>
      </c>
      <c r="L316" s="36">
        <v>297005</v>
      </c>
      <c r="M316" s="36">
        <v>345683</v>
      </c>
      <c r="N316" s="36">
        <f t="shared" si="39"/>
        <v>606299</v>
      </c>
      <c r="O316" s="36">
        <v>546000</v>
      </c>
      <c r="P316" s="36">
        <v>60299</v>
      </c>
      <c r="Q316" s="36">
        <f t="shared" si="40"/>
        <v>6611238</v>
      </c>
      <c r="R316" s="36">
        <v>5950222</v>
      </c>
      <c r="S316" s="36">
        <v>661016</v>
      </c>
      <c r="T316" s="36"/>
      <c r="U316" s="36">
        <f t="shared" si="41"/>
        <v>59502.22</v>
      </c>
      <c r="V316" s="36"/>
      <c r="W316" s="36"/>
      <c r="X316" s="36"/>
      <c r="Y316" s="36">
        <f t="shared" si="42"/>
        <v>661.01599999999996</v>
      </c>
      <c r="AA316" s="186">
        <f t="shared" si="43"/>
        <v>0.72759948451194145</v>
      </c>
      <c r="AB316" s="186"/>
      <c r="AC316" s="186"/>
      <c r="AD316" s="186"/>
      <c r="AE316" s="186">
        <f t="shared" si="44"/>
        <v>8.0829740613736004E-2</v>
      </c>
    </row>
    <row r="317" spans="1:31">
      <c r="A317" s="31" t="s">
        <v>668</v>
      </c>
      <c r="B317" s="36">
        <f t="shared" si="36"/>
        <v>8479880</v>
      </c>
      <c r="C317" s="36">
        <v>6874491</v>
      </c>
      <c r="D317" s="36">
        <v>0</v>
      </c>
      <c r="E317" s="36">
        <v>1035189</v>
      </c>
      <c r="F317" s="36">
        <v>297358</v>
      </c>
      <c r="G317" s="36">
        <v>272842</v>
      </c>
      <c r="H317" s="36"/>
      <c r="I317" s="36">
        <f t="shared" si="37"/>
        <v>8259306</v>
      </c>
      <c r="J317" s="36">
        <f t="shared" si="38"/>
        <v>1006519</v>
      </c>
      <c r="K317" s="36">
        <v>342891</v>
      </c>
      <c r="L317" s="36">
        <v>314002</v>
      </c>
      <c r="M317" s="36">
        <v>349626</v>
      </c>
      <c r="N317" s="36">
        <f t="shared" si="39"/>
        <v>579468</v>
      </c>
      <c r="O317" s="36">
        <v>526570</v>
      </c>
      <c r="P317" s="36">
        <v>52898</v>
      </c>
      <c r="Q317" s="36">
        <f t="shared" si="40"/>
        <v>6673319</v>
      </c>
      <c r="R317" s="36">
        <v>6005030</v>
      </c>
      <c r="S317" s="36">
        <v>668289</v>
      </c>
      <c r="T317" s="36"/>
      <c r="U317" s="36">
        <f t="shared" si="41"/>
        <v>60050.3</v>
      </c>
      <c r="V317" s="36"/>
      <c r="W317" s="36"/>
      <c r="X317" s="36"/>
      <c r="Y317" s="36">
        <f t="shared" si="42"/>
        <v>668.28899999999999</v>
      </c>
      <c r="AA317" s="186">
        <f t="shared" si="43"/>
        <v>0.72706229797031374</v>
      </c>
      <c r="AB317" s="186"/>
      <c r="AC317" s="186"/>
      <c r="AD317" s="186"/>
      <c r="AE317" s="186">
        <f t="shared" si="44"/>
        <v>8.0913456893351568E-2</v>
      </c>
    </row>
    <row r="318" spans="1:31">
      <c r="A318" s="31" t="s">
        <v>669</v>
      </c>
      <c r="B318" s="36">
        <f t="shared" si="36"/>
        <v>8380051</v>
      </c>
      <c r="C318" s="36">
        <v>6786416</v>
      </c>
      <c r="D318" s="36">
        <v>0</v>
      </c>
      <c r="E318" s="36">
        <v>1023269</v>
      </c>
      <c r="F318" s="36">
        <v>335764</v>
      </c>
      <c r="G318" s="36">
        <v>234602</v>
      </c>
      <c r="H318" s="36"/>
      <c r="I318" s="36">
        <f t="shared" si="37"/>
        <v>8159475</v>
      </c>
      <c r="J318" s="36">
        <f t="shared" si="38"/>
        <v>881875</v>
      </c>
      <c r="K318" s="36">
        <v>253084</v>
      </c>
      <c r="L318" s="36">
        <v>279000</v>
      </c>
      <c r="M318" s="36">
        <v>349791</v>
      </c>
      <c r="N318" s="36">
        <f t="shared" si="39"/>
        <v>624019</v>
      </c>
      <c r="O318" s="36">
        <v>568069</v>
      </c>
      <c r="P318" s="36">
        <v>55950</v>
      </c>
      <c r="Q318" s="36">
        <f t="shared" si="40"/>
        <v>6653581</v>
      </c>
      <c r="R318" s="36">
        <v>5965263</v>
      </c>
      <c r="S318" s="36">
        <v>688318</v>
      </c>
      <c r="T318" s="36"/>
      <c r="U318" s="36">
        <f t="shared" si="41"/>
        <v>59652.63</v>
      </c>
      <c r="V318" s="36"/>
      <c r="W318" s="36"/>
      <c r="X318" s="36"/>
      <c r="Y318" s="36">
        <f t="shared" si="42"/>
        <v>688.31799999999998</v>
      </c>
      <c r="AA318" s="186">
        <f t="shared" si="43"/>
        <v>0.73108416901822726</v>
      </c>
      <c r="AB318" s="186"/>
      <c r="AC318" s="186"/>
      <c r="AD318" s="186"/>
      <c r="AE318" s="186">
        <f t="shared" si="44"/>
        <v>8.4358123531232093E-2</v>
      </c>
    </row>
    <row r="319" spans="1:31">
      <c r="A319" s="31" t="s">
        <v>670</v>
      </c>
      <c r="B319" s="36">
        <f t="shared" si="36"/>
        <v>8467410</v>
      </c>
      <c r="C319" s="36">
        <v>6878357</v>
      </c>
      <c r="D319" s="36">
        <v>0</v>
      </c>
      <c r="E319" s="36">
        <v>1020217</v>
      </c>
      <c r="F319" s="36">
        <v>374166</v>
      </c>
      <c r="G319" s="36">
        <v>194670</v>
      </c>
      <c r="H319" s="36"/>
      <c r="I319" s="36">
        <f t="shared" si="37"/>
        <v>8246835</v>
      </c>
      <c r="J319" s="36">
        <f t="shared" si="38"/>
        <v>962642</v>
      </c>
      <c r="K319" s="36">
        <v>330380</v>
      </c>
      <c r="L319" s="36">
        <v>284001</v>
      </c>
      <c r="M319" s="36">
        <v>348261</v>
      </c>
      <c r="N319" s="36">
        <f t="shared" si="39"/>
        <v>564449</v>
      </c>
      <c r="O319" s="36">
        <v>515078</v>
      </c>
      <c r="P319" s="36">
        <v>49371</v>
      </c>
      <c r="Q319" s="36">
        <f t="shared" si="40"/>
        <v>6719744</v>
      </c>
      <c r="R319" s="36">
        <v>6032899</v>
      </c>
      <c r="S319" s="36">
        <v>686845</v>
      </c>
      <c r="T319" s="36"/>
      <c r="U319" s="36">
        <f t="shared" si="41"/>
        <v>60328.99</v>
      </c>
      <c r="V319" s="36"/>
      <c r="W319" s="36"/>
      <c r="X319" s="36"/>
      <c r="Y319" s="36">
        <f t="shared" si="42"/>
        <v>686.84500000000003</v>
      </c>
      <c r="AA319" s="186">
        <f t="shared" si="43"/>
        <v>0.73154113062768933</v>
      </c>
      <c r="AB319" s="186"/>
      <c r="AC319" s="186"/>
      <c r="AD319" s="186"/>
      <c r="AE319" s="186">
        <f t="shared" si="44"/>
        <v>8.3285890890262754E-2</v>
      </c>
    </row>
    <row r="320" spans="1:31">
      <c r="A320" s="31" t="s">
        <v>671</v>
      </c>
      <c r="B320" s="36">
        <f t="shared" si="36"/>
        <v>8545425</v>
      </c>
      <c r="C320" s="36">
        <v>6972920</v>
      </c>
      <c r="D320" s="36">
        <v>0</v>
      </c>
      <c r="E320" s="36">
        <v>1004498</v>
      </c>
      <c r="F320" s="36">
        <v>412567</v>
      </c>
      <c r="G320" s="36">
        <v>155440</v>
      </c>
      <c r="H320" s="36"/>
      <c r="I320" s="36">
        <f t="shared" si="37"/>
        <v>8324850</v>
      </c>
      <c r="J320" s="36">
        <f t="shared" si="38"/>
        <v>1010742</v>
      </c>
      <c r="K320" s="36">
        <v>357310</v>
      </c>
      <c r="L320" s="36">
        <v>306000</v>
      </c>
      <c r="M320" s="36">
        <v>347432</v>
      </c>
      <c r="N320" s="36">
        <f t="shared" si="39"/>
        <v>528579</v>
      </c>
      <c r="O320" s="36">
        <v>476904</v>
      </c>
      <c r="P320" s="36">
        <v>51675</v>
      </c>
      <c r="Q320" s="36">
        <f t="shared" si="40"/>
        <v>6785529</v>
      </c>
      <c r="R320" s="36">
        <v>6138706</v>
      </c>
      <c r="S320" s="36">
        <v>646823</v>
      </c>
      <c r="T320" s="36"/>
      <c r="U320" s="36">
        <f t="shared" si="41"/>
        <v>61387.06</v>
      </c>
      <c r="V320" s="36"/>
      <c r="W320" s="36"/>
      <c r="X320" s="36"/>
      <c r="Y320" s="36">
        <f t="shared" si="42"/>
        <v>646.82299999999998</v>
      </c>
      <c r="AA320" s="186">
        <f t="shared" si="43"/>
        <v>0.73739538850549857</v>
      </c>
      <c r="AB320" s="186"/>
      <c r="AC320" s="186"/>
      <c r="AD320" s="186"/>
      <c r="AE320" s="186">
        <f t="shared" si="44"/>
        <v>7.7697856417833361E-2</v>
      </c>
    </row>
    <row r="321" spans="1:31">
      <c r="A321" s="31" t="s">
        <v>672</v>
      </c>
      <c r="B321" s="36">
        <f t="shared" si="36"/>
        <v>8492396</v>
      </c>
      <c r="C321" s="36">
        <v>6843278</v>
      </c>
      <c r="D321" s="36">
        <v>0</v>
      </c>
      <c r="E321" s="36">
        <v>1077528</v>
      </c>
      <c r="F321" s="36">
        <v>571590</v>
      </c>
      <c r="G321" s="36">
        <v>0</v>
      </c>
      <c r="H321" s="36"/>
      <c r="I321" s="36">
        <f t="shared" si="37"/>
        <v>8268591</v>
      </c>
      <c r="J321" s="36">
        <f t="shared" si="38"/>
        <v>894183</v>
      </c>
      <c r="K321" s="36">
        <v>209393</v>
      </c>
      <c r="L321" s="36">
        <v>337005</v>
      </c>
      <c r="M321" s="36">
        <v>347785</v>
      </c>
      <c r="N321" s="36">
        <f t="shared" si="39"/>
        <v>632282</v>
      </c>
      <c r="O321" s="36">
        <v>571692</v>
      </c>
      <c r="P321" s="36">
        <v>60590</v>
      </c>
      <c r="Q321" s="36">
        <f t="shared" si="40"/>
        <v>6742126</v>
      </c>
      <c r="R321" s="36">
        <v>6062193</v>
      </c>
      <c r="S321" s="36">
        <v>679933</v>
      </c>
      <c r="T321" s="36"/>
      <c r="U321" s="36">
        <f t="shared" si="41"/>
        <v>60621.93</v>
      </c>
      <c r="V321" s="36"/>
      <c r="W321" s="36"/>
      <c r="X321" s="36"/>
      <c r="Y321" s="36">
        <f t="shared" si="42"/>
        <v>679.93299999999999</v>
      </c>
      <c r="AA321" s="186">
        <f t="shared" si="43"/>
        <v>0.73315913194884108</v>
      </c>
      <c r="AB321" s="186"/>
      <c r="AC321" s="186"/>
      <c r="AD321" s="186"/>
      <c r="AE321" s="186">
        <f t="shared" si="44"/>
        <v>8.223081780196892E-2</v>
      </c>
    </row>
    <row r="322" spans="1:31">
      <c r="A322" s="31" t="s">
        <v>673</v>
      </c>
      <c r="B322" s="36">
        <f t="shared" si="36"/>
        <v>8602864</v>
      </c>
      <c r="C322" s="36">
        <v>6897594</v>
      </c>
      <c r="D322" s="36">
        <v>0</v>
      </c>
      <c r="E322" s="36">
        <v>1140257</v>
      </c>
      <c r="F322" s="36">
        <v>404230</v>
      </c>
      <c r="G322" s="36">
        <v>160783</v>
      </c>
      <c r="H322" s="36"/>
      <c r="I322" s="36">
        <f t="shared" si="37"/>
        <v>8379059</v>
      </c>
      <c r="J322" s="36">
        <f t="shared" si="38"/>
        <v>914353</v>
      </c>
      <c r="K322" s="36">
        <v>214143</v>
      </c>
      <c r="L322" s="36">
        <v>359001</v>
      </c>
      <c r="M322" s="36">
        <v>341209</v>
      </c>
      <c r="N322" s="36">
        <f t="shared" si="39"/>
        <v>603810</v>
      </c>
      <c r="O322" s="36">
        <v>573597</v>
      </c>
      <c r="P322" s="36">
        <v>30213</v>
      </c>
      <c r="Q322" s="36">
        <f t="shared" si="40"/>
        <v>6860896</v>
      </c>
      <c r="R322" s="36">
        <v>6109853</v>
      </c>
      <c r="S322" s="36">
        <v>751043</v>
      </c>
      <c r="T322" s="36"/>
      <c r="U322" s="36">
        <f t="shared" si="41"/>
        <v>61098.53</v>
      </c>
      <c r="V322" s="36"/>
      <c r="W322" s="36"/>
      <c r="X322" s="36"/>
      <c r="Y322" s="36">
        <f t="shared" si="42"/>
        <v>751.04300000000001</v>
      </c>
      <c r="AA322" s="186">
        <f t="shared" si="43"/>
        <v>0.72918128396040649</v>
      </c>
      <c r="AB322" s="186"/>
      <c r="AC322" s="186"/>
      <c r="AD322" s="186"/>
      <c r="AE322" s="186">
        <f t="shared" si="44"/>
        <v>8.9633334721715169E-2</v>
      </c>
    </row>
    <row r="323" spans="1:31">
      <c r="A323" s="31" t="s">
        <v>674</v>
      </c>
      <c r="B323" s="36">
        <f t="shared" si="36"/>
        <v>8606074</v>
      </c>
      <c r="C323" s="36">
        <v>6936489</v>
      </c>
      <c r="D323" s="36">
        <v>0</v>
      </c>
      <c r="E323" s="36">
        <v>1105686</v>
      </c>
      <c r="F323" s="36">
        <v>355278</v>
      </c>
      <c r="G323" s="36">
        <v>208621</v>
      </c>
      <c r="H323" s="36"/>
      <c r="I323" s="36">
        <f t="shared" si="37"/>
        <v>8382052</v>
      </c>
      <c r="J323" s="36">
        <f t="shared" si="38"/>
        <v>917698</v>
      </c>
      <c r="K323" s="36">
        <v>233812</v>
      </c>
      <c r="L323" s="36">
        <v>344010</v>
      </c>
      <c r="M323" s="36">
        <v>339876</v>
      </c>
      <c r="N323" s="36">
        <f t="shared" si="39"/>
        <v>573109</v>
      </c>
      <c r="O323" s="36">
        <v>527533</v>
      </c>
      <c r="P323" s="36">
        <v>45576</v>
      </c>
      <c r="Q323" s="36">
        <f t="shared" si="40"/>
        <v>6891245</v>
      </c>
      <c r="R323" s="36">
        <v>6175145</v>
      </c>
      <c r="S323" s="36">
        <v>716100</v>
      </c>
      <c r="T323" s="36"/>
      <c r="U323" s="36">
        <f t="shared" si="41"/>
        <v>61751.45</v>
      </c>
      <c r="V323" s="36"/>
      <c r="W323" s="36"/>
      <c r="X323" s="36"/>
      <c r="Y323" s="36">
        <f t="shared" si="42"/>
        <v>716.1</v>
      </c>
      <c r="AA323" s="186">
        <f t="shared" si="43"/>
        <v>0.73671041410862159</v>
      </c>
      <c r="AB323" s="186"/>
      <c r="AC323" s="186"/>
      <c r="AD323" s="186"/>
      <c r="AE323" s="186">
        <f t="shared" si="44"/>
        <v>8.5432540862309128E-2</v>
      </c>
    </row>
    <row r="324" spans="1:31">
      <c r="A324" s="31" t="s">
        <v>675</v>
      </c>
      <c r="B324" s="36">
        <f t="shared" si="36"/>
        <v>8484424</v>
      </c>
      <c r="C324" s="36">
        <v>6852128</v>
      </c>
      <c r="D324" s="36">
        <v>0</v>
      </c>
      <c r="E324" s="36">
        <v>1067414</v>
      </c>
      <c r="F324" s="36">
        <v>316880</v>
      </c>
      <c r="G324" s="36">
        <v>248002</v>
      </c>
      <c r="H324" s="36"/>
      <c r="I324" s="36">
        <f t="shared" si="37"/>
        <v>8260403</v>
      </c>
      <c r="J324" s="36">
        <f t="shared" si="38"/>
        <v>794207</v>
      </c>
      <c r="K324" s="36">
        <v>146339</v>
      </c>
      <c r="L324" s="36">
        <v>307009</v>
      </c>
      <c r="M324" s="36">
        <v>340859</v>
      </c>
      <c r="N324" s="36">
        <f t="shared" si="39"/>
        <v>640516</v>
      </c>
      <c r="O324" s="36">
        <v>599619</v>
      </c>
      <c r="P324" s="36">
        <v>40897</v>
      </c>
      <c r="Q324" s="36">
        <f t="shared" si="40"/>
        <v>6825680</v>
      </c>
      <c r="R324" s="36">
        <v>6106171</v>
      </c>
      <c r="S324" s="36">
        <v>719509</v>
      </c>
      <c r="T324" s="36"/>
      <c r="U324" s="36">
        <f t="shared" si="41"/>
        <v>61061.71</v>
      </c>
      <c r="V324" s="36"/>
      <c r="W324" s="36"/>
      <c r="X324" s="36"/>
      <c r="Y324" s="36">
        <f t="shared" si="42"/>
        <v>719.50900000000001</v>
      </c>
      <c r="AA324" s="186">
        <f t="shared" si="43"/>
        <v>0.73920981821346976</v>
      </c>
      <c r="AB324" s="186"/>
      <c r="AC324" s="186"/>
      <c r="AD324" s="186"/>
      <c r="AE324" s="186">
        <f t="shared" si="44"/>
        <v>8.7103377401804724E-2</v>
      </c>
    </row>
    <row r="325" spans="1:31">
      <c r="A325" s="31" t="s">
        <v>676</v>
      </c>
      <c r="B325" s="36">
        <f t="shared" si="36"/>
        <v>8487786</v>
      </c>
      <c r="C325" s="36">
        <v>6864666</v>
      </c>
      <c r="D325" s="36">
        <v>0</v>
      </c>
      <c r="E325" s="36">
        <v>1065562</v>
      </c>
      <c r="F325" s="36">
        <v>275565</v>
      </c>
      <c r="G325" s="36">
        <v>281993</v>
      </c>
      <c r="H325" s="36"/>
      <c r="I325" s="36">
        <f t="shared" si="37"/>
        <v>8263762</v>
      </c>
      <c r="J325" s="36">
        <f t="shared" si="38"/>
        <v>813526</v>
      </c>
      <c r="K325" s="36">
        <v>205986</v>
      </c>
      <c r="L325" s="36">
        <v>274005</v>
      </c>
      <c r="M325" s="36">
        <v>333535</v>
      </c>
      <c r="N325" s="36">
        <f t="shared" si="39"/>
        <v>555439</v>
      </c>
      <c r="O325" s="36">
        <v>511799</v>
      </c>
      <c r="P325" s="36">
        <v>43640</v>
      </c>
      <c r="Q325" s="36">
        <f t="shared" si="40"/>
        <v>6894797</v>
      </c>
      <c r="R325" s="36">
        <v>6146880</v>
      </c>
      <c r="S325" s="36">
        <v>747917</v>
      </c>
      <c r="T325" s="36"/>
      <c r="U325" s="36">
        <f t="shared" si="41"/>
        <v>61468.800000000003</v>
      </c>
      <c r="V325" s="36"/>
      <c r="W325" s="36"/>
      <c r="X325" s="36"/>
      <c r="Y325" s="36">
        <f t="shared" si="42"/>
        <v>747.91700000000003</v>
      </c>
      <c r="AA325" s="186">
        <f t="shared" si="43"/>
        <v>0.74383555576745797</v>
      </c>
      <c r="AB325" s="186"/>
      <c r="AC325" s="186"/>
      <c r="AD325" s="186"/>
      <c r="AE325" s="186">
        <f t="shared" si="44"/>
        <v>9.0505631696556607E-2</v>
      </c>
    </row>
    <row r="326" spans="1:31">
      <c r="A326" s="31" t="s">
        <v>677</v>
      </c>
      <c r="B326" s="36">
        <f t="shared" si="36"/>
        <v>8508245</v>
      </c>
      <c r="C326" s="36">
        <v>6884579</v>
      </c>
      <c r="D326" s="36">
        <v>0</v>
      </c>
      <c r="E326" s="36">
        <v>1066050</v>
      </c>
      <c r="F326" s="36">
        <v>237192</v>
      </c>
      <c r="G326" s="36">
        <v>320424</v>
      </c>
      <c r="H326" s="36"/>
      <c r="I326" s="36">
        <f t="shared" si="37"/>
        <v>8284197</v>
      </c>
      <c r="J326" s="36">
        <f t="shared" si="38"/>
        <v>813339</v>
      </c>
      <c r="K326" s="36">
        <v>232766</v>
      </c>
      <c r="L326" s="36">
        <v>247005</v>
      </c>
      <c r="M326" s="36">
        <v>333568</v>
      </c>
      <c r="N326" s="36">
        <f t="shared" si="39"/>
        <v>539233</v>
      </c>
      <c r="O326" s="36">
        <v>492937</v>
      </c>
      <c r="P326" s="36">
        <v>46296</v>
      </c>
      <c r="Q326" s="36">
        <f t="shared" si="40"/>
        <v>6931625</v>
      </c>
      <c r="R326" s="36">
        <v>6158876</v>
      </c>
      <c r="S326" s="36">
        <v>772749</v>
      </c>
      <c r="T326" s="36"/>
      <c r="U326" s="36">
        <f t="shared" si="41"/>
        <v>61588.76</v>
      </c>
      <c r="V326" s="36"/>
      <c r="W326" s="36"/>
      <c r="X326" s="36"/>
      <c r="Y326" s="36">
        <f t="shared" si="42"/>
        <v>772.74900000000002</v>
      </c>
      <c r="AA326" s="186">
        <f t="shared" si="43"/>
        <v>0.74344876153959161</v>
      </c>
      <c r="AB326" s="186"/>
      <c r="AC326" s="186"/>
      <c r="AD326" s="186"/>
      <c r="AE326" s="186">
        <f t="shared" si="44"/>
        <v>9.3279891822949171E-2</v>
      </c>
    </row>
    <row r="327" spans="1:31">
      <c r="A327" s="31" t="s">
        <v>678</v>
      </c>
      <c r="B327" s="36">
        <f t="shared" si="36"/>
        <v>8432794</v>
      </c>
      <c r="C327" s="36">
        <v>6802570</v>
      </c>
      <c r="D327" s="36">
        <v>0</v>
      </c>
      <c r="E327" s="36">
        <v>1069897</v>
      </c>
      <c r="F327" s="36">
        <v>214378</v>
      </c>
      <c r="G327" s="36">
        <v>345949</v>
      </c>
      <c r="H327" s="36"/>
      <c r="I327" s="36">
        <f t="shared" si="37"/>
        <v>8211708</v>
      </c>
      <c r="J327" s="36">
        <f t="shared" si="38"/>
        <v>765497</v>
      </c>
      <c r="K327" s="36">
        <v>166247</v>
      </c>
      <c r="L327" s="36">
        <v>260007</v>
      </c>
      <c r="M327" s="36">
        <v>339243</v>
      </c>
      <c r="N327" s="36">
        <f t="shared" si="39"/>
        <v>621813</v>
      </c>
      <c r="O327" s="36">
        <v>555129</v>
      </c>
      <c r="P327" s="36">
        <v>66684</v>
      </c>
      <c r="Q327" s="36">
        <f t="shared" si="40"/>
        <v>6824398</v>
      </c>
      <c r="R327" s="36">
        <v>6081193</v>
      </c>
      <c r="S327" s="36">
        <v>743205</v>
      </c>
      <c r="T327" s="36"/>
      <c r="U327" s="36">
        <f t="shared" si="41"/>
        <v>60811.93</v>
      </c>
      <c r="V327" s="36"/>
      <c r="W327" s="36"/>
      <c r="X327" s="36"/>
      <c r="Y327" s="36">
        <f t="shared" si="42"/>
        <v>743.20500000000004</v>
      </c>
      <c r="AA327" s="186">
        <f t="shared" si="43"/>
        <v>0.7405515393387101</v>
      </c>
      <c r="AB327" s="186"/>
      <c r="AC327" s="186"/>
      <c r="AD327" s="186"/>
      <c r="AE327" s="186">
        <f t="shared" si="44"/>
        <v>9.0505531857684174E-2</v>
      </c>
    </row>
    <row r="328" spans="1:31">
      <c r="A328" s="31" t="s">
        <v>679</v>
      </c>
      <c r="B328" s="36">
        <f t="shared" si="36"/>
        <v>8468130</v>
      </c>
      <c r="C328" s="36">
        <v>6844967</v>
      </c>
      <c r="D328" s="36">
        <v>0</v>
      </c>
      <c r="E328" s="36">
        <v>1065451</v>
      </c>
      <c r="F328" s="36">
        <v>251007</v>
      </c>
      <c r="G328" s="36">
        <v>306705</v>
      </c>
      <c r="H328" s="36"/>
      <c r="I328" s="36">
        <f t="shared" si="37"/>
        <v>8247002</v>
      </c>
      <c r="J328" s="36">
        <f t="shared" si="38"/>
        <v>753909</v>
      </c>
      <c r="K328" s="36">
        <v>170309</v>
      </c>
      <c r="L328" s="36">
        <v>247016</v>
      </c>
      <c r="M328" s="36">
        <v>336584</v>
      </c>
      <c r="N328" s="36">
        <f t="shared" si="39"/>
        <v>640614</v>
      </c>
      <c r="O328" s="36">
        <v>565699</v>
      </c>
      <c r="P328" s="36">
        <v>74915</v>
      </c>
      <c r="Q328" s="36">
        <f t="shared" si="40"/>
        <v>6852479</v>
      </c>
      <c r="R328" s="36">
        <v>6108960</v>
      </c>
      <c r="S328" s="36">
        <v>743519</v>
      </c>
      <c r="T328" s="36"/>
      <c r="U328" s="36">
        <f t="shared" si="41"/>
        <v>61089.599999999999</v>
      </c>
      <c r="V328" s="36"/>
      <c r="W328" s="36"/>
      <c r="X328" s="36"/>
      <c r="Y328" s="36">
        <f t="shared" si="42"/>
        <v>743.51900000000001</v>
      </c>
      <c r="AA328" s="186">
        <f t="shared" si="43"/>
        <v>0.74074918376399079</v>
      </c>
      <c r="AB328" s="186"/>
      <c r="AC328" s="186"/>
      <c r="AD328" s="186"/>
      <c r="AE328" s="186">
        <f t="shared" si="44"/>
        <v>9.015627739631929E-2</v>
      </c>
    </row>
    <row r="329" spans="1:31">
      <c r="A329" s="31" t="s">
        <v>680</v>
      </c>
      <c r="B329" s="36">
        <f t="shared" si="36"/>
        <v>8523553</v>
      </c>
      <c r="C329" s="36">
        <v>6892393</v>
      </c>
      <c r="D329" s="36">
        <v>0</v>
      </c>
      <c r="E329" s="36">
        <v>1069194</v>
      </c>
      <c r="F329" s="36">
        <v>289260</v>
      </c>
      <c r="G329" s="36">
        <v>272706</v>
      </c>
      <c r="H329" s="36"/>
      <c r="I329" s="36">
        <f t="shared" si="37"/>
        <v>8302207</v>
      </c>
      <c r="J329" s="36">
        <f t="shared" si="38"/>
        <v>791160</v>
      </c>
      <c r="K329" s="36">
        <v>200531</v>
      </c>
      <c r="L329" s="36">
        <v>250010</v>
      </c>
      <c r="M329" s="36">
        <v>340619</v>
      </c>
      <c r="N329" s="36">
        <f t="shared" si="39"/>
        <v>595901</v>
      </c>
      <c r="O329" s="36">
        <v>523985</v>
      </c>
      <c r="P329" s="36">
        <v>71916</v>
      </c>
      <c r="Q329" s="36">
        <f t="shared" si="40"/>
        <v>6915146</v>
      </c>
      <c r="R329" s="36">
        <v>6167878</v>
      </c>
      <c r="S329" s="36">
        <v>747268</v>
      </c>
      <c r="T329" s="36"/>
      <c r="U329" s="36">
        <f t="shared" si="41"/>
        <v>61678.78</v>
      </c>
      <c r="V329" s="36"/>
      <c r="W329" s="36"/>
      <c r="X329" s="36"/>
      <c r="Y329" s="36">
        <f t="shared" si="42"/>
        <v>747.26800000000003</v>
      </c>
      <c r="AA329" s="186">
        <f t="shared" si="43"/>
        <v>0.74292028613596361</v>
      </c>
      <c r="AB329" s="186"/>
      <c r="AC329" s="186"/>
      <c r="AD329" s="186"/>
      <c r="AE329" s="186">
        <f t="shared" si="44"/>
        <v>9.0008355609538529E-2</v>
      </c>
    </row>
    <row r="330" spans="1:31">
      <c r="A330" s="31" t="s">
        <v>681</v>
      </c>
      <c r="B330" s="36">
        <f t="shared" si="36"/>
        <v>8466904</v>
      </c>
      <c r="C330" s="36">
        <v>6815656</v>
      </c>
      <c r="D330" s="36">
        <v>0</v>
      </c>
      <c r="E330" s="36">
        <v>1088779</v>
      </c>
      <c r="F330" s="36">
        <v>328150</v>
      </c>
      <c r="G330" s="36">
        <v>234319</v>
      </c>
      <c r="H330" s="36"/>
      <c r="I330" s="36">
        <f t="shared" si="37"/>
        <v>8245558</v>
      </c>
      <c r="J330" s="36">
        <f t="shared" si="38"/>
        <v>710402</v>
      </c>
      <c r="K330" s="36">
        <v>99269</v>
      </c>
      <c r="L330" s="36">
        <v>270010</v>
      </c>
      <c r="M330" s="36">
        <v>341123</v>
      </c>
      <c r="N330" s="36">
        <f t="shared" si="39"/>
        <v>682680</v>
      </c>
      <c r="O330" s="36">
        <v>605381</v>
      </c>
      <c r="P330" s="36">
        <v>77299</v>
      </c>
      <c r="Q330" s="36">
        <f t="shared" si="40"/>
        <v>6852476</v>
      </c>
      <c r="R330" s="36">
        <v>6111006</v>
      </c>
      <c r="S330" s="36">
        <v>741470</v>
      </c>
      <c r="T330" s="36"/>
      <c r="U330" s="36">
        <f t="shared" si="41"/>
        <v>61110.06</v>
      </c>
      <c r="V330" s="36"/>
      <c r="W330" s="36"/>
      <c r="X330" s="36"/>
      <c r="Y330" s="36">
        <f t="shared" si="42"/>
        <v>741.47</v>
      </c>
      <c r="AA330" s="186">
        <f t="shared" si="43"/>
        <v>0.74112704076546432</v>
      </c>
      <c r="AB330" s="186"/>
      <c r="AC330" s="186"/>
      <c r="AD330" s="186"/>
      <c r="AE330" s="186">
        <f t="shared" si="44"/>
        <v>8.9923568544421129E-2</v>
      </c>
    </row>
    <row r="331" spans="1:31">
      <c r="A331" s="31" t="s">
        <v>682</v>
      </c>
      <c r="B331" s="36">
        <f t="shared" ref="B331:B390" si="45">SUM(C331:G331)</f>
        <v>8503150</v>
      </c>
      <c r="C331" s="36">
        <v>6873898</v>
      </c>
      <c r="D331" s="36">
        <v>0</v>
      </c>
      <c r="E331" s="36">
        <v>1070668</v>
      </c>
      <c r="F331" s="36">
        <v>363640</v>
      </c>
      <c r="G331" s="36">
        <v>194944</v>
      </c>
      <c r="H331" s="36"/>
      <c r="I331" s="36">
        <f t="shared" ref="I331:I394" si="46">SUM(J331,N331,Q331)</f>
        <v>8281804</v>
      </c>
      <c r="J331" s="36">
        <f t="shared" ref="J331:J394" si="47">SUM(K331:M331)</f>
        <v>771826</v>
      </c>
      <c r="K331" s="36">
        <v>196588</v>
      </c>
      <c r="L331" s="36">
        <v>238000</v>
      </c>
      <c r="M331" s="36">
        <v>337238</v>
      </c>
      <c r="N331" s="36">
        <f t="shared" ref="N331:N394" si="48">SUM(O331:P331)</f>
        <v>589805</v>
      </c>
      <c r="O331" s="36">
        <v>509191</v>
      </c>
      <c r="P331" s="36">
        <v>80614</v>
      </c>
      <c r="Q331" s="36">
        <f t="shared" ref="Q331:Q394" si="49">SUM(R331:S331)</f>
        <v>6920173</v>
      </c>
      <c r="R331" s="36">
        <v>6168119</v>
      </c>
      <c r="S331" s="36">
        <v>752054</v>
      </c>
      <c r="T331" s="36"/>
      <c r="U331" s="36">
        <f t="shared" ref="U331:U394" si="50">R331/100</f>
        <v>61681.19</v>
      </c>
      <c r="V331" s="36"/>
      <c r="W331" s="36"/>
      <c r="X331" s="36"/>
      <c r="Y331" s="36">
        <f t="shared" ref="Y331:Y394" si="51">S331/1000</f>
        <v>752.05399999999997</v>
      </c>
      <c r="AA331" s="186">
        <f t="shared" ref="AA331:AA394" si="52">R331/I331</f>
        <v>0.74477963979828554</v>
      </c>
      <c r="AB331" s="186"/>
      <c r="AC331" s="186"/>
      <c r="AD331" s="186"/>
      <c r="AE331" s="186">
        <f t="shared" ref="AE331:AE394" si="53">S331/I331</f>
        <v>9.0807993041129687E-2</v>
      </c>
    </row>
    <row r="332" spans="1:31">
      <c r="A332" s="31" t="s">
        <v>683</v>
      </c>
      <c r="B332" s="36">
        <f t="shared" si="45"/>
        <v>8553336</v>
      </c>
      <c r="C332" s="36">
        <v>6899901</v>
      </c>
      <c r="D332" s="36">
        <v>0</v>
      </c>
      <c r="E332" s="36">
        <v>1095367</v>
      </c>
      <c r="F332" s="36">
        <v>402041</v>
      </c>
      <c r="G332" s="36">
        <v>156027</v>
      </c>
      <c r="H332" s="36"/>
      <c r="I332" s="36">
        <f t="shared" si="46"/>
        <v>8331990</v>
      </c>
      <c r="J332" s="36">
        <f t="shared" si="47"/>
        <v>781382</v>
      </c>
      <c r="K332" s="36">
        <v>203161</v>
      </c>
      <c r="L332" s="36">
        <v>241500</v>
      </c>
      <c r="M332" s="36">
        <v>336721</v>
      </c>
      <c r="N332" s="36">
        <f t="shared" si="48"/>
        <v>570631</v>
      </c>
      <c r="O332" s="36">
        <v>498469</v>
      </c>
      <c r="P332" s="36">
        <v>72162</v>
      </c>
      <c r="Q332" s="36">
        <f t="shared" si="49"/>
        <v>6979977</v>
      </c>
      <c r="R332" s="36">
        <v>6198271</v>
      </c>
      <c r="S332" s="36">
        <v>781706</v>
      </c>
      <c r="T332" s="36"/>
      <c r="U332" s="36">
        <f t="shared" si="50"/>
        <v>61982.71</v>
      </c>
      <c r="V332" s="36"/>
      <c r="W332" s="36"/>
      <c r="X332" s="36"/>
      <c r="Y332" s="36">
        <f t="shared" si="51"/>
        <v>781.70600000000002</v>
      </c>
      <c r="AA332" s="186">
        <f t="shared" si="52"/>
        <v>0.74391243868511603</v>
      </c>
      <c r="AB332" s="186"/>
      <c r="AC332" s="186"/>
      <c r="AD332" s="186"/>
      <c r="AE332" s="186">
        <f t="shared" si="53"/>
        <v>9.3819843758813914E-2</v>
      </c>
    </row>
    <row r="333" spans="1:31">
      <c r="A333" s="31" t="s">
        <v>684</v>
      </c>
      <c r="B333" s="36">
        <f t="shared" si="45"/>
        <v>8464969</v>
      </c>
      <c r="C333" s="36">
        <v>6728487</v>
      </c>
      <c r="D333" s="36">
        <v>0</v>
      </c>
      <c r="E333" s="36">
        <v>1160821</v>
      </c>
      <c r="F333" s="36">
        <v>575661</v>
      </c>
      <c r="G333" s="36">
        <v>0</v>
      </c>
      <c r="H333" s="36"/>
      <c r="I333" s="36">
        <f t="shared" si="46"/>
        <v>8243400</v>
      </c>
      <c r="J333" s="36">
        <f t="shared" si="47"/>
        <v>661138</v>
      </c>
      <c r="K333" s="36">
        <v>95610</v>
      </c>
      <c r="L333" s="36">
        <v>211436</v>
      </c>
      <c r="M333" s="36">
        <v>354092</v>
      </c>
      <c r="N333" s="36">
        <f t="shared" si="48"/>
        <v>625687</v>
      </c>
      <c r="O333" s="36">
        <v>535245</v>
      </c>
      <c r="P333" s="36">
        <v>90442</v>
      </c>
      <c r="Q333" s="36">
        <f t="shared" si="49"/>
        <v>6956575</v>
      </c>
      <c r="R333" s="36">
        <v>6097632</v>
      </c>
      <c r="S333" s="36">
        <v>858943</v>
      </c>
      <c r="T333" s="36"/>
      <c r="U333" s="36">
        <f t="shared" si="50"/>
        <v>60976.32</v>
      </c>
      <c r="V333" s="36"/>
      <c r="W333" s="36"/>
      <c r="X333" s="36"/>
      <c r="Y333" s="36">
        <f t="shared" si="51"/>
        <v>858.94299999999998</v>
      </c>
      <c r="AA333" s="186">
        <f t="shared" si="52"/>
        <v>0.73969866802532935</v>
      </c>
      <c r="AB333" s="186"/>
      <c r="AC333" s="186"/>
      <c r="AD333" s="186"/>
      <c r="AE333" s="186">
        <f t="shared" si="53"/>
        <v>0.10419766115923042</v>
      </c>
    </row>
    <row r="334" spans="1:31">
      <c r="A334" s="31" t="s">
        <v>685</v>
      </c>
      <c r="B334" s="36">
        <f t="shared" si="45"/>
        <v>8598413</v>
      </c>
      <c r="C334" s="36">
        <v>6761809</v>
      </c>
      <c r="D334" s="36">
        <v>0</v>
      </c>
      <c r="E334" s="36">
        <v>1267926</v>
      </c>
      <c r="F334" s="36">
        <v>395435</v>
      </c>
      <c r="G334" s="36">
        <v>173243</v>
      </c>
      <c r="H334" s="36"/>
      <c r="I334" s="36">
        <f t="shared" si="46"/>
        <v>8377288</v>
      </c>
      <c r="J334" s="36">
        <f t="shared" si="47"/>
        <v>662115</v>
      </c>
      <c r="K334" s="36">
        <v>80432</v>
      </c>
      <c r="L334" s="36">
        <v>234130</v>
      </c>
      <c r="M334" s="36">
        <v>347553</v>
      </c>
      <c r="N334" s="36">
        <f t="shared" si="48"/>
        <v>669811</v>
      </c>
      <c r="O334" s="36">
        <v>543491</v>
      </c>
      <c r="P334" s="36">
        <v>126320</v>
      </c>
      <c r="Q334" s="36">
        <f t="shared" si="49"/>
        <v>7045362</v>
      </c>
      <c r="R334" s="36">
        <v>6137886</v>
      </c>
      <c r="S334" s="36">
        <v>907476</v>
      </c>
      <c r="T334" s="36"/>
      <c r="U334" s="36">
        <f t="shared" si="50"/>
        <v>61378.86</v>
      </c>
      <c r="V334" s="36"/>
      <c r="W334" s="36"/>
      <c r="X334" s="36"/>
      <c r="Y334" s="36">
        <f t="shared" si="51"/>
        <v>907.476</v>
      </c>
      <c r="AA334" s="186">
        <f t="shared" si="52"/>
        <v>0.73268174616892723</v>
      </c>
      <c r="AB334" s="186"/>
      <c r="AC334" s="186"/>
      <c r="AD334" s="186"/>
      <c r="AE334" s="186">
        <f t="shared" si="53"/>
        <v>0.1083257493355845</v>
      </c>
    </row>
    <row r="335" spans="1:31">
      <c r="A335" s="31" t="s">
        <v>686</v>
      </c>
      <c r="B335" s="36">
        <f t="shared" si="45"/>
        <v>8645882</v>
      </c>
      <c r="C335" s="36">
        <v>6796202</v>
      </c>
      <c r="D335" s="36">
        <v>0</v>
      </c>
      <c r="E335" s="36">
        <v>1281712</v>
      </c>
      <c r="F335" s="36">
        <v>356912</v>
      </c>
      <c r="G335" s="36">
        <v>211056</v>
      </c>
      <c r="H335" s="36"/>
      <c r="I335" s="36">
        <f t="shared" si="46"/>
        <v>8424939</v>
      </c>
      <c r="J335" s="36">
        <f t="shared" si="47"/>
        <v>705232</v>
      </c>
      <c r="K335" s="36">
        <v>164067</v>
      </c>
      <c r="L335" s="36">
        <v>194140</v>
      </c>
      <c r="M335" s="36">
        <v>347025</v>
      </c>
      <c r="N335" s="36">
        <f t="shared" si="48"/>
        <v>563119</v>
      </c>
      <c r="O335" s="36">
        <v>464819</v>
      </c>
      <c r="P335" s="36">
        <v>98300</v>
      </c>
      <c r="Q335" s="36">
        <f t="shared" si="49"/>
        <v>7156588</v>
      </c>
      <c r="R335" s="36">
        <v>6167316</v>
      </c>
      <c r="S335" s="36">
        <v>989272</v>
      </c>
      <c r="T335" s="36"/>
      <c r="U335" s="36">
        <f t="shared" si="50"/>
        <v>61673.16</v>
      </c>
      <c r="V335" s="36"/>
      <c r="W335" s="36"/>
      <c r="X335" s="36"/>
      <c r="Y335" s="36">
        <f t="shared" si="51"/>
        <v>989.27200000000005</v>
      </c>
      <c r="AA335" s="186">
        <f t="shared" si="52"/>
        <v>0.73203093814685183</v>
      </c>
      <c r="AB335" s="186"/>
      <c r="AC335" s="186"/>
      <c r="AD335" s="186"/>
      <c r="AE335" s="186">
        <f t="shared" si="53"/>
        <v>0.11742185907814881</v>
      </c>
    </row>
    <row r="336" spans="1:31">
      <c r="A336" s="31" t="s">
        <v>687</v>
      </c>
      <c r="B336" s="36">
        <f t="shared" si="45"/>
        <v>8602556</v>
      </c>
      <c r="C336" s="36">
        <v>6672125</v>
      </c>
      <c r="D336" s="36">
        <v>0</v>
      </c>
      <c r="E336" s="36">
        <v>1363344</v>
      </c>
      <c r="F336" s="36">
        <v>317864</v>
      </c>
      <c r="G336" s="36">
        <v>249223</v>
      </c>
      <c r="H336" s="36"/>
      <c r="I336" s="36">
        <f t="shared" si="46"/>
        <v>8382013</v>
      </c>
      <c r="J336" s="36">
        <f t="shared" si="47"/>
        <v>591552</v>
      </c>
      <c r="K336" s="36">
        <v>60068</v>
      </c>
      <c r="L336" s="36">
        <v>184940</v>
      </c>
      <c r="M336" s="36">
        <v>346544</v>
      </c>
      <c r="N336" s="36">
        <f t="shared" si="48"/>
        <v>651602</v>
      </c>
      <c r="O336" s="36">
        <v>508243</v>
      </c>
      <c r="P336" s="36">
        <v>143359</v>
      </c>
      <c r="Q336" s="36">
        <f t="shared" si="49"/>
        <v>7138859</v>
      </c>
      <c r="R336" s="36">
        <v>6103814</v>
      </c>
      <c r="S336" s="36">
        <v>1035045</v>
      </c>
      <c r="T336" s="36"/>
      <c r="U336" s="36">
        <f t="shared" si="50"/>
        <v>61038.14</v>
      </c>
      <c r="V336" s="36"/>
      <c r="W336" s="36"/>
      <c r="X336" s="36"/>
      <c r="Y336" s="36">
        <f t="shared" si="51"/>
        <v>1035.0450000000001</v>
      </c>
      <c r="AA336" s="186">
        <f t="shared" si="52"/>
        <v>0.72820383361371543</v>
      </c>
      <c r="AB336" s="186"/>
      <c r="AC336" s="186"/>
      <c r="AD336" s="186"/>
      <c r="AE336" s="186">
        <f t="shared" si="53"/>
        <v>0.12348406045182703</v>
      </c>
    </row>
    <row r="337" spans="1:31">
      <c r="A337" s="31" t="s">
        <v>688</v>
      </c>
      <c r="B337" s="36">
        <f t="shared" si="45"/>
        <v>8640929</v>
      </c>
      <c r="C337" s="36">
        <v>6744258</v>
      </c>
      <c r="D337" s="36">
        <v>0</v>
      </c>
      <c r="E337" s="36">
        <v>1332941</v>
      </c>
      <c r="F337" s="36">
        <v>276547</v>
      </c>
      <c r="G337" s="36">
        <v>287183</v>
      </c>
      <c r="H337" s="36"/>
      <c r="I337" s="36">
        <f t="shared" si="46"/>
        <v>8420785</v>
      </c>
      <c r="J337" s="36">
        <f t="shared" si="47"/>
        <v>614090</v>
      </c>
      <c r="K337" s="36">
        <v>152663</v>
      </c>
      <c r="L337" s="36">
        <v>117840</v>
      </c>
      <c r="M337" s="36">
        <v>343587</v>
      </c>
      <c r="N337" s="36">
        <f t="shared" si="48"/>
        <v>565142</v>
      </c>
      <c r="O337" s="36">
        <v>414675</v>
      </c>
      <c r="P337" s="36">
        <v>150467</v>
      </c>
      <c r="Q337" s="36">
        <f t="shared" si="49"/>
        <v>7241553</v>
      </c>
      <c r="R337" s="36">
        <v>6176919</v>
      </c>
      <c r="S337" s="36">
        <v>1064634</v>
      </c>
      <c r="T337" s="36"/>
      <c r="U337" s="36">
        <f t="shared" si="50"/>
        <v>61769.19</v>
      </c>
      <c r="V337" s="36"/>
      <c r="W337" s="36"/>
      <c r="X337" s="36"/>
      <c r="Y337" s="36">
        <f t="shared" si="51"/>
        <v>1064.634</v>
      </c>
      <c r="AA337" s="186">
        <f t="shared" si="52"/>
        <v>0.73353244382798044</v>
      </c>
      <c r="AB337" s="186"/>
      <c r="AC337" s="186"/>
      <c r="AD337" s="186"/>
      <c r="AE337" s="186">
        <f t="shared" si="53"/>
        <v>0.126429305581368</v>
      </c>
    </row>
    <row r="338" spans="1:31">
      <c r="A338" s="31" t="s">
        <v>689</v>
      </c>
      <c r="B338" s="36">
        <f t="shared" si="45"/>
        <v>8699631</v>
      </c>
      <c r="C338" s="36">
        <v>6804118</v>
      </c>
      <c r="D338" s="36">
        <v>0</v>
      </c>
      <c r="E338" s="36">
        <v>1332139</v>
      </c>
      <c r="F338" s="36">
        <v>238157</v>
      </c>
      <c r="G338" s="36">
        <v>325217</v>
      </c>
      <c r="H338" s="36"/>
      <c r="I338" s="36">
        <f t="shared" si="46"/>
        <v>8479889</v>
      </c>
      <c r="J338" s="36">
        <f t="shared" si="47"/>
        <v>635647</v>
      </c>
      <c r="K338" s="36">
        <v>187701</v>
      </c>
      <c r="L338" s="36">
        <v>104316</v>
      </c>
      <c r="M338" s="36">
        <v>343630</v>
      </c>
      <c r="N338" s="36">
        <f t="shared" si="48"/>
        <v>530949</v>
      </c>
      <c r="O338" s="36">
        <v>393263</v>
      </c>
      <c r="P338" s="36">
        <v>137686</v>
      </c>
      <c r="Q338" s="36">
        <f t="shared" si="49"/>
        <v>7313293</v>
      </c>
      <c r="R338" s="36">
        <v>6223155</v>
      </c>
      <c r="S338" s="36">
        <v>1090138</v>
      </c>
      <c r="T338" s="36"/>
      <c r="U338" s="36">
        <f t="shared" si="50"/>
        <v>62231.55</v>
      </c>
      <c r="V338" s="36"/>
      <c r="W338" s="36"/>
      <c r="X338" s="36"/>
      <c r="Y338" s="36">
        <f t="shared" si="51"/>
        <v>1090.1379999999999</v>
      </c>
      <c r="AA338" s="186">
        <f t="shared" si="52"/>
        <v>0.73387222403500796</v>
      </c>
      <c r="AB338" s="186"/>
      <c r="AC338" s="186"/>
      <c r="AD338" s="186"/>
      <c r="AE338" s="186">
        <f t="shared" si="53"/>
        <v>0.12855569217946131</v>
      </c>
    </row>
    <row r="339" spans="1:31">
      <c r="A339" s="31" t="s">
        <v>690</v>
      </c>
      <c r="B339" s="36">
        <f t="shared" si="45"/>
        <v>8645226</v>
      </c>
      <c r="C339" s="36">
        <v>6695529</v>
      </c>
      <c r="D339" s="36">
        <v>0</v>
      </c>
      <c r="E339" s="36">
        <v>1387661</v>
      </c>
      <c r="F339" s="36">
        <v>218403</v>
      </c>
      <c r="G339" s="36">
        <v>343633</v>
      </c>
      <c r="H339" s="36"/>
      <c r="I339" s="36">
        <f t="shared" si="46"/>
        <v>8426357</v>
      </c>
      <c r="J339" s="36">
        <f t="shared" si="47"/>
        <v>591476</v>
      </c>
      <c r="K339" s="36">
        <v>137628</v>
      </c>
      <c r="L339" s="36">
        <v>110681</v>
      </c>
      <c r="M339" s="36">
        <v>343167</v>
      </c>
      <c r="N339" s="36">
        <f t="shared" si="48"/>
        <v>603950</v>
      </c>
      <c r="O339" s="36">
        <v>406653</v>
      </c>
      <c r="P339" s="36">
        <v>197297</v>
      </c>
      <c r="Q339" s="36">
        <f t="shared" si="49"/>
        <v>7230931</v>
      </c>
      <c r="R339" s="36">
        <v>6151248</v>
      </c>
      <c r="S339" s="36">
        <v>1079683</v>
      </c>
      <c r="T339" s="36"/>
      <c r="U339" s="36">
        <f t="shared" si="50"/>
        <v>61512.480000000003</v>
      </c>
      <c r="V339" s="36"/>
      <c r="W339" s="36"/>
      <c r="X339" s="36"/>
      <c r="Y339" s="36">
        <f t="shared" si="51"/>
        <v>1079.683</v>
      </c>
      <c r="AA339" s="186">
        <f t="shared" si="52"/>
        <v>0.73000087701007688</v>
      </c>
      <c r="AB339" s="186"/>
      <c r="AC339" s="186"/>
      <c r="AD339" s="186"/>
      <c r="AE339" s="186">
        <f t="shared" si="53"/>
        <v>0.12813164692642384</v>
      </c>
    </row>
    <row r="340" spans="1:31">
      <c r="A340" s="31" t="s">
        <v>691</v>
      </c>
      <c r="B340" s="36">
        <f t="shared" si="45"/>
        <v>8694777</v>
      </c>
      <c r="C340" s="36">
        <v>6750094</v>
      </c>
      <c r="D340" s="36">
        <v>0</v>
      </c>
      <c r="E340" s="36">
        <v>1385296</v>
      </c>
      <c r="F340" s="36">
        <v>254480</v>
      </c>
      <c r="G340" s="36">
        <v>304907</v>
      </c>
      <c r="H340" s="36"/>
      <c r="I340" s="36">
        <f t="shared" si="46"/>
        <v>8475910</v>
      </c>
      <c r="J340" s="36">
        <f t="shared" si="47"/>
        <v>575219</v>
      </c>
      <c r="K340" s="36">
        <v>130665</v>
      </c>
      <c r="L340" s="36">
        <v>104035</v>
      </c>
      <c r="M340" s="36">
        <v>340519</v>
      </c>
      <c r="N340" s="36">
        <f t="shared" si="48"/>
        <v>601542</v>
      </c>
      <c r="O340" s="36">
        <v>408466</v>
      </c>
      <c r="P340" s="36">
        <v>193076</v>
      </c>
      <c r="Q340" s="36">
        <f t="shared" si="49"/>
        <v>7299149</v>
      </c>
      <c r="R340" s="36">
        <v>6210964</v>
      </c>
      <c r="S340" s="36">
        <v>1088185</v>
      </c>
      <c r="T340" s="36"/>
      <c r="U340" s="36">
        <f t="shared" si="50"/>
        <v>62109.64</v>
      </c>
      <c r="V340" s="36"/>
      <c r="W340" s="36"/>
      <c r="X340" s="36"/>
      <c r="Y340" s="36">
        <f t="shared" si="51"/>
        <v>1088.1849999999999</v>
      </c>
      <c r="AA340" s="186">
        <f t="shared" si="52"/>
        <v>0.73277842733110665</v>
      </c>
      <c r="AB340" s="186"/>
      <c r="AC340" s="186"/>
      <c r="AD340" s="186"/>
      <c r="AE340" s="186">
        <f t="shared" si="53"/>
        <v>0.12838562467038939</v>
      </c>
    </row>
    <row r="341" spans="1:31">
      <c r="A341" s="31" t="s">
        <v>692</v>
      </c>
      <c r="B341" s="36">
        <f t="shared" si="45"/>
        <v>8804164</v>
      </c>
      <c r="C341" s="36">
        <v>6805671</v>
      </c>
      <c r="D341" s="36">
        <v>0</v>
      </c>
      <c r="E341" s="36">
        <v>1433113</v>
      </c>
      <c r="F341" s="36">
        <v>292336</v>
      </c>
      <c r="G341" s="36">
        <v>273044</v>
      </c>
      <c r="H341" s="36"/>
      <c r="I341" s="36">
        <f t="shared" si="46"/>
        <v>8585077</v>
      </c>
      <c r="J341" s="36">
        <f t="shared" si="47"/>
        <v>650809</v>
      </c>
      <c r="K341" s="36">
        <v>177288</v>
      </c>
      <c r="L341" s="36">
        <v>127230</v>
      </c>
      <c r="M341" s="36">
        <v>346291</v>
      </c>
      <c r="N341" s="36">
        <f t="shared" si="48"/>
        <v>571398</v>
      </c>
      <c r="O341" s="36">
        <v>370336</v>
      </c>
      <c r="P341" s="36">
        <v>201062</v>
      </c>
      <c r="Q341" s="36">
        <f t="shared" si="49"/>
        <v>7362870</v>
      </c>
      <c r="R341" s="36">
        <v>6258048</v>
      </c>
      <c r="S341" s="36">
        <v>1104822</v>
      </c>
      <c r="T341" s="36"/>
      <c r="U341" s="36">
        <f t="shared" si="50"/>
        <v>62580.480000000003</v>
      </c>
      <c r="V341" s="36"/>
      <c r="W341" s="36"/>
      <c r="X341" s="36"/>
      <c r="Y341" s="36">
        <f t="shared" si="51"/>
        <v>1104.8219999999999</v>
      </c>
      <c r="AA341" s="186">
        <f t="shared" si="52"/>
        <v>0.72894488890431619</v>
      </c>
      <c r="AB341" s="186"/>
      <c r="AC341" s="186"/>
      <c r="AD341" s="186"/>
      <c r="AE341" s="186">
        <f t="shared" si="53"/>
        <v>0.12869098320259678</v>
      </c>
    </row>
    <row r="342" spans="1:31">
      <c r="A342" s="31" t="s">
        <v>693</v>
      </c>
      <c r="B342" s="36">
        <f t="shared" si="45"/>
        <v>8715105</v>
      </c>
      <c r="C342" s="36">
        <v>6709398</v>
      </c>
      <c r="D342" s="36">
        <v>0</v>
      </c>
      <c r="E342" s="36">
        <v>1440961</v>
      </c>
      <c r="F342" s="36">
        <v>330288</v>
      </c>
      <c r="G342" s="36">
        <v>234458</v>
      </c>
      <c r="H342" s="36"/>
      <c r="I342" s="36">
        <f t="shared" si="46"/>
        <v>8496016</v>
      </c>
      <c r="J342" s="36">
        <f t="shared" si="47"/>
        <v>541371</v>
      </c>
      <c r="K342" s="36">
        <v>102714</v>
      </c>
      <c r="L342" s="36">
        <v>93000</v>
      </c>
      <c r="M342" s="36">
        <v>345657</v>
      </c>
      <c r="N342" s="36">
        <f t="shared" si="48"/>
        <v>664486</v>
      </c>
      <c r="O342" s="36">
        <v>437397</v>
      </c>
      <c r="P342" s="36">
        <v>227089</v>
      </c>
      <c r="Q342" s="36">
        <f t="shared" si="49"/>
        <v>7290159</v>
      </c>
      <c r="R342" s="36">
        <v>6169287</v>
      </c>
      <c r="S342" s="36">
        <v>1120872</v>
      </c>
      <c r="T342" s="36"/>
      <c r="U342" s="36">
        <f t="shared" si="50"/>
        <v>61692.87</v>
      </c>
      <c r="V342" s="36"/>
      <c r="W342" s="36"/>
      <c r="X342" s="36"/>
      <c r="Y342" s="36">
        <f t="shared" si="51"/>
        <v>1120.8720000000001</v>
      </c>
      <c r="AA342" s="186">
        <f t="shared" si="52"/>
        <v>0.72613881612275688</v>
      </c>
      <c r="AB342" s="186"/>
      <c r="AC342" s="186"/>
      <c r="AD342" s="186"/>
      <c r="AE342" s="186">
        <f t="shared" si="53"/>
        <v>0.13192913007696783</v>
      </c>
    </row>
    <row r="343" spans="1:31">
      <c r="A343" s="31" t="s">
        <v>694</v>
      </c>
      <c r="B343" s="36">
        <f t="shared" si="45"/>
        <v>8767305</v>
      </c>
      <c r="C343" s="36">
        <v>6769843</v>
      </c>
      <c r="D343" s="36">
        <v>0</v>
      </c>
      <c r="E343" s="36">
        <v>1437122</v>
      </c>
      <c r="F343" s="36">
        <v>365000</v>
      </c>
      <c r="G343" s="36">
        <v>195340</v>
      </c>
      <c r="H343" s="36"/>
      <c r="I343" s="36">
        <f t="shared" si="46"/>
        <v>8548198</v>
      </c>
      <c r="J343" s="36">
        <f t="shared" si="47"/>
        <v>598315</v>
      </c>
      <c r="K343" s="36">
        <v>191682</v>
      </c>
      <c r="L343" s="36">
        <v>65400</v>
      </c>
      <c r="M343" s="36">
        <v>341233</v>
      </c>
      <c r="N343" s="36">
        <f t="shared" si="48"/>
        <v>555212</v>
      </c>
      <c r="O343" s="36">
        <v>335072</v>
      </c>
      <c r="P343" s="36">
        <v>220140</v>
      </c>
      <c r="Q343" s="36">
        <f t="shared" si="49"/>
        <v>7394671</v>
      </c>
      <c r="R343" s="36">
        <v>6243089</v>
      </c>
      <c r="S343" s="36">
        <v>1151582</v>
      </c>
      <c r="T343" s="36"/>
      <c r="U343" s="36">
        <f t="shared" si="50"/>
        <v>62430.89</v>
      </c>
      <c r="V343" s="36"/>
      <c r="W343" s="36"/>
      <c r="X343" s="36"/>
      <c r="Y343" s="36">
        <f t="shared" si="51"/>
        <v>1151.5820000000001</v>
      </c>
      <c r="AA343" s="186">
        <f t="shared" si="52"/>
        <v>0.73033977453493704</v>
      </c>
      <c r="AB343" s="186"/>
      <c r="AC343" s="186"/>
      <c r="AD343" s="186"/>
      <c r="AE343" s="186">
        <f t="shared" si="53"/>
        <v>0.13471634606498353</v>
      </c>
    </row>
    <row r="344" spans="1:31">
      <c r="A344" s="31" t="s">
        <v>695</v>
      </c>
      <c r="B344" s="36">
        <f t="shared" si="45"/>
        <v>8842183</v>
      </c>
      <c r="C344" s="36">
        <v>6849793</v>
      </c>
      <c r="D344" s="36">
        <v>0</v>
      </c>
      <c r="E344" s="36">
        <v>1431232</v>
      </c>
      <c r="F344" s="36">
        <v>403001</v>
      </c>
      <c r="G344" s="36">
        <v>158157</v>
      </c>
      <c r="H344" s="36"/>
      <c r="I344" s="36">
        <f t="shared" si="46"/>
        <v>8623077</v>
      </c>
      <c r="J344" s="36">
        <f t="shared" si="47"/>
        <v>649342</v>
      </c>
      <c r="K344" s="36">
        <v>229756</v>
      </c>
      <c r="L344" s="36">
        <v>77535</v>
      </c>
      <c r="M344" s="36">
        <v>342051</v>
      </c>
      <c r="N344" s="36">
        <f t="shared" si="48"/>
        <v>514127</v>
      </c>
      <c r="O344" s="36">
        <v>311777</v>
      </c>
      <c r="P344" s="36">
        <v>202350</v>
      </c>
      <c r="Q344" s="36">
        <f t="shared" si="49"/>
        <v>7459608</v>
      </c>
      <c r="R344" s="36">
        <v>6308261</v>
      </c>
      <c r="S344" s="36">
        <v>1151347</v>
      </c>
      <c r="T344" s="36"/>
      <c r="U344" s="36">
        <f t="shared" si="50"/>
        <v>63082.61</v>
      </c>
      <c r="V344" s="36"/>
      <c r="W344" s="36"/>
      <c r="X344" s="36"/>
      <c r="Y344" s="36">
        <f t="shared" si="51"/>
        <v>1151.347</v>
      </c>
      <c r="AA344" s="186">
        <f t="shared" si="52"/>
        <v>0.73155568482109112</v>
      </c>
      <c r="AB344" s="186"/>
      <c r="AC344" s="186"/>
      <c r="AD344" s="186"/>
      <c r="AE344" s="186">
        <f t="shared" si="53"/>
        <v>0.13351927623979237</v>
      </c>
    </row>
    <row r="345" spans="1:31">
      <c r="A345" s="31" t="s">
        <v>696</v>
      </c>
      <c r="B345" s="36">
        <f t="shared" si="45"/>
        <v>8829234</v>
      </c>
      <c r="C345" s="36">
        <v>6768650</v>
      </c>
      <c r="D345" s="36">
        <v>0</v>
      </c>
      <c r="E345" s="36">
        <v>1496521</v>
      </c>
      <c r="F345" s="36">
        <v>564063</v>
      </c>
      <c r="G345" s="36">
        <v>0</v>
      </c>
      <c r="H345" s="36"/>
      <c r="I345" s="36">
        <f t="shared" si="46"/>
        <v>8609897</v>
      </c>
      <c r="J345" s="36">
        <f t="shared" si="47"/>
        <v>560882</v>
      </c>
      <c r="K345" s="36">
        <v>102645</v>
      </c>
      <c r="L345" s="36">
        <v>113511</v>
      </c>
      <c r="M345" s="36">
        <v>344726</v>
      </c>
      <c r="N345" s="36">
        <f t="shared" si="48"/>
        <v>639478</v>
      </c>
      <c r="O345" s="36">
        <v>414486</v>
      </c>
      <c r="P345" s="36">
        <v>224992</v>
      </c>
      <c r="Q345" s="36">
        <f t="shared" si="49"/>
        <v>7409537</v>
      </c>
      <c r="R345" s="36">
        <v>6251519</v>
      </c>
      <c r="S345" s="36">
        <v>1158018</v>
      </c>
      <c r="T345" s="36"/>
      <c r="U345" s="36">
        <f t="shared" si="50"/>
        <v>62515.19</v>
      </c>
      <c r="V345" s="36"/>
      <c r="W345" s="36"/>
      <c r="X345" s="36"/>
      <c r="Y345" s="36">
        <f t="shared" si="51"/>
        <v>1158.018</v>
      </c>
      <c r="AA345" s="186">
        <f t="shared" si="52"/>
        <v>0.72608522494519967</v>
      </c>
      <c r="AB345" s="186"/>
      <c r="AC345" s="186"/>
      <c r="AD345" s="186"/>
      <c r="AE345" s="186">
        <f t="shared" si="53"/>
        <v>0.13449847309439358</v>
      </c>
    </row>
    <row r="346" spans="1:31">
      <c r="A346" s="31" t="s">
        <v>697</v>
      </c>
      <c r="B346" s="36">
        <f t="shared" si="45"/>
        <v>8987472</v>
      </c>
      <c r="C346" s="36">
        <v>6850557</v>
      </c>
      <c r="D346" s="36">
        <v>0</v>
      </c>
      <c r="E346" s="36">
        <v>1583142</v>
      </c>
      <c r="F346" s="36">
        <v>379644</v>
      </c>
      <c r="G346" s="36">
        <v>174129</v>
      </c>
      <c r="H346" s="36"/>
      <c r="I346" s="36">
        <f t="shared" si="46"/>
        <v>8766135</v>
      </c>
      <c r="J346" s="36">
        <f t="shared" si="47"/>
        <v>618833</v>
      </c>
      <c r="K346" s="36">
        <v>98397</v>
      </c>
      <c r="L346" s="36">
        <v>188000</v>
      </c>
      <c r="M346" s="36">
        <v>332436</v>
      </c>
      <c r="N346" s="36">
        <f t="shared" si="48"/>
        <v>659567</v>
      </c>
      <c r="O346" s="36">
        <v>447428</v>
      </c>
      <c r="P346" s="36">
        <v>212139</v>
      </c>
      <c r="Q346" s="36">
        <f t="shared" si="49"/>
        <v>7487735</v>
      </c>
      <c r="R346" s="36">
        <v>6304732</v>
      </c>
      <c r="S346" s="36">
        <v>1183003</v>
      </c>
      <c r="T346" s="36"/>
      <c r="U346" s="36">
        <f t="shared" si="50"/>
        <v>63047.32</v>
      </c>
      <c r="V346" s="36"/>
      <c r="W346" s="36"/>
      <c r="X346" s="36"/>
      <c r="Y346" s="36">
        <f t="shared" si="51"/>
        <v>1183.0029999999999</v>
      </c>
      <c r="AA346" s="186">
        <f t="shared" si="52"/>
        <v>0.7192145683359884</v>
      </c>
      <c r="AB346" s="186"/>
      <c r="AC346" s="186"/>
      <c r="AD346" s="186"/>
      <c r="AE346" s="186">
        <f t="shared" si="53"/>
        <v>0.13495149230533182</v>
      </c>
    </row>
    <row r="347" spans="1:31">
      <c r="A347" s="31" t="s">
        <v>698</v>
      </c>
      <c r="B347" s="36">
        <f t="shared" si="45"/>
        <v>9058648</v>
      </c>
      <c r="C347" s="36">
        <v>6931649</v>
      </c>
      <c r="D347" s="36">
        <v>0</v>
      </c>
      <c r="E347" s="36">
        <v>1573539</v>
      </c>
      <c r="F347" s="36">
        <v>341539</v>
      </c>
      <c r="G347" s="36">
        <v>211921</v>
      </c>
      <c r="H347" s="36"/>
      <c r="I347" s="36">
        <f t="shared" si="46"/>
        <v>8835093</v>
      </c>
      <c r="J347" s="36">
        <f t="shared" si="47"/>
        <v>691559</v>
      </c>
      <c r="K347" s="36">
        <v>174550</v>
      </c>
      <c r="L347" s="36">
        <v>187105</v>
      </c>
      <c r="M347" s="36">
        <v>329904</v>
      </c>
      <c r="N347" s="36">
        <f t="shared" si="48"/>
        <v>608480</v>
      </c>
      <c r="O347" s="36">
        <v>388539</v>
      </c>
      <c r="P347" s="36">
        <v>219941</v>
      </c>
      <c r="Q347" s="36">
        <f t="shared" si="49"/>
        <v>7535054</v>
      </c>
      <c r="R347" s="36">
        <v>6368561</v>
      </c>
      <c r="S347" s="36">
        <v>1166493</v>
      </c>
      <c r="T347" s="36"/>
      <c r="U347" s="36">
        <f t="shared" si="50"/>
        <v>63685.61</v>
      </c>
      <c r="V347" s="36"/>
      <c r="W347" s="36"/>
      <c r="X347" s="36"/>
      <c r="Y347" s="36">
        <f t="shared" si="51"/>
        <v>1166.4929999999999</v>
      </c>
      <c r="AA347" s="186">
        <f t="shared" si="52"/>
        <v>0.72082557591640517</v>
      </c>
      <c r="AB347" s="186"/>
      <c r="AC347" s="186"/>
      <c r="AD347" s="186"/>
      <c r="AE347" s="186">
        <f t="shared" si="53"/>
        <v>0.13202951004590444</v>
      </c>
    </row>
    <row r="348" spans="1:31">
      <c r="A348" s="31" t="s">
        <v>699</v>
      </c>
      <c r="B348" s="36">
        <f t="shared" si="45"/>
        <v>9040772</v>
      </c>
      <c r="C348" s="36">
        <v>6907321</v>
      </c>
      <c r="D348" s="36">
        <v>0</v>
      </c>
      <c r="E348" s="36">
        <v>1582852</v>
      </c>
      <c r="F348" s="36">
        <v>302441</v>
      </c>
      <c r="G348" s="36">
        <v>248158</v>
      </c>
      <c r="H348" s="36"/>
      <c r="I348" s="36">
        <f t="shared" si="46"/>
        <v>8815216</v>
      </c>
      <c r="J348" s="36">
        <f t="shared" si="47"/>
        <v>634315</v>
      </c>
      <c r="K348" s="36">
        <v>77167</v>
      </c>
      <c r="L348" s="36">
        <v>232105</v>
      </c>
      <c r="M348" s="36">
        <v>325043</v>
      </c>
      <c r="N348" s="36">
        <f t="shared" si="48"/>
        <v>695319</v>
      </c>
      <c r="O348" s="36">
        <v>489183</v>
      </c>
      <c r="P348" s="36">
        <v>206136</v>
      </c>
      <c r="Q348" s="36">
        <f t="shared" si="49"/>
        <v>7485582</v>
      </c>
      <c r="R348" s="36">
        <v>6340971</v>
      </c>
      <c r="S348" s="36">
        <v>1144611</v>
      </c>
      <c r="T348" s="36"/>
      <c r="U348" s="36">
        <f t="shared" si="50"/>
        <v>63409.71</v>
      </c>
      <c r="V348" s="36"/>
      <c r="W348" s="36"/>
      <c r="X348" s="36"/>
      <c r="Y348" s="36">
        <f t="shared" si="51"/>
        <v>1144.6110000000001</v>
      </c>
      <c r="AA348" s="186">
        <f t="shared" si="52"/>
        <v>0.7193211147633819</v>
      </c>
      <c r="AB348" s="186"/>
      <c r="AC348" s="186"/>
      <c r="AD348" s="186"/>
      <c r="AE348" s="186">
        <f t="shared" si="53"/>
        <v>0.12984491815061594</v>
      </c>
    </row>
    <row r="349" spans="1:31">
      <c r="A349" s="31" t="s">
        <v>700</v>
      </c>
      <c r="B349" s="36">
        <f t="shared" si="45"/>
        <v>9092806</v>
      </c>
      <c r="C349" s="36">
        <v>6987268</v>
      </c>
      <c r="D349" s="36">
        <v>0</v>
      </c>
      <c r="E349" s="36">
        <v>1559075</v>
      </c>
      <c r="F349" s="36">
        <v>261348</v>
      </c>
      <c r="G349" s="36">
        <v>285115</v>
      </c>
      <c r="H349" s="36"/>
      <c r="I349" s="36">
        <f t="shared" si="46"/>
        <v>8865250</v>
      </c>
      <c r="J349" s="36">
        <f t="shared" si="47"/>
        <v>679957</v>
      </c>
      <c r="K349" s="36">
        <v>117640</v>
      </c>
      <c r="L349" s="36">
        <v>243410</v>
      </c>
      <c r="M349" s="36">
        <v>318907</v>
      </c>
      <c r="N349" s="36">
        <f t="shared" si="48"/>
        <v>632441</v>
      </c>
      <c r="O349" s="36">
        <v>441694</v>
      </c>
      <c r="P349" s="36">
        <v>190747</v>
      </c>
      <c r="Q349" s="36">
        <f t="shared" si="49"/>
        <v>7552852</v>
      </c>
      <c r="R349" s="36">
        <v>6427934</v>
      </c>
      <c r="S349" s="36">
        <v>1124918</v>
      </c>
      <c r="T349" s="36"/>
      <c r="U349" s="36">
        <f t="shared" si="50"/>
        <v>64279.34</v>
      </c>
      <c r="V349" s="36"/>
      <c r="W349" s="36"/>
      <c r="X349" s="36"/>
      <c r="Y349" s="36">
        <f t="shared" si="51"/>
        <v>1124.9179999999999</v>
      </c>
      <c r="AA349" s="186">
        <f t="shared" si="52"/>
        <v>0.72507081018583797</v>
      </c>
      <c r="AB349" s="186"/>
      <c r="AC349" s="186"/>
      <c r="AD349" s="186"/>
      <c r="AE349" s="186">
        <f t="shared" si="53"/>
        <v>0.126890725021855</v>
      </c>
    </row>
    <row r="350" spans="1:31">
      <c r="A350" s="31" t="s">
        <v>701</v>
      </c>
      <c r="B350" s="36">
        <f t="shared" si="45"/>
        <v>9114479</v>
      </c>
      <c r="C350" s="36">
        <v>7068295</v>
      </c>
      <c r="D350" s="36">
        <v>0</v>
      </c>
      <c r="E350" s="36">
        <v>1498714</v>
      </c>
      <c r="F350" s="36">
        <v>223350</v>
      </c>
      <c r="G350" s="36">
        <v>324120</v>
      </c>
      <c r="H350" s="36"/>
      <c r="I350" s="36">
        <f t="shared" si="46"/>
        <v>8884922</v>
      </c>
      <c r="J350" s="36">
        <f t="shared" si="47"/>
        <v>698306</v>
      </c>
      <c r="K350" s="36">
        <v>193582</v>
      </c>
      <c r="L350" s="36">
        <v>186810</v>
      </c>
      <c r="M350" s="36">
        <v>317914</v>
      </c>
      <c r="N350" s="36">
        <f t="shared" si="48"/>
        <v>566832</v>
      </c>
      <c r="O350" s="36">
        <v>382228</v>
      </c>
      <c r="P350" s="36">
        <v>184604</v>
      </c>
      <c r="Q350" s="36">
        <f t="shared" si="49"/>
        <v>7619784</v>
      </c>
      <c r="R350" s="36">
        <v>6492485</v>
      </c>
      <c r="S350" s="36">
        <v>1127299</v>
      </c>
      <c r="T350" s="36"/>
      <c r="U350" s="36">
        <f t="shared" si="50"/>
        <v>64924.85</v>
      </c>
      <c r="V350" s="36"/>
      <c r="W350" s="36"/>
      <c r="X350" s="36"/>
      <c r="Y350" s="36">
        <f t="shared" si="51"/>
        <v>1127.299</v>
      </c>
      <c r="AA350" s="186">
        <f t="shared" si="52"/>
        <v>0.73073066932945496</v>
      </c>
      <c r="AB350" s="186"/>
      <c r="AC350" s="186"/>
      <c r="AD350" s="186"/>
      <c r="AE350" s="186">
        <f t="shared" si="53"/>
        <v>0.126877759872287</v>
      </c>
    </row>
    <row r="351" spans="1:31">
      <c r="A351" s="31" t="s">
        <v>702</v>
      </c>
      <c r="B351" s="36">
        <f t="shared" si="45"/>
        <v>9088617</v>
      </c>
      <c r="C351" s="36">
        <v>7029354</v>
      </c>
      <c r="D351" s="36">
        <v>0</v>
      </c>
      <c r="E351" s="36">
        <v>1515360</v>
      </c>
      <c r="F351" s="36">
        <v>205007</v>
      </c>
      <c r="G351" s="36">
        <v>338896</v>
      </c>
      <c r="H351" s="36"/>
      <c r="I351" s="36">
        <f t="shared" si="46"/>
        <v>8858060</v>
      </c>
      <c r="J351" s="36">
        <f t="shared" si="47"/>
        <v>658832</v>
      </c>
      <c r="K351" s="36">
        <v>149675</v>
      </c>
      <c r="L351" s="36">
        <v>195810</v>
      </c>
      <c r="M351" s="36">
        <v>313347</v>
      </c>
      <c r="N351" s="36">
        <f t="shared" si="48"/>
        <v>601545</v>
      </c>
      <c r="O351" s="36">
        <v>411611</v>
      </c>
      <c r="P351" s="36">
        <v>189934</v>
      </c>
      <c r="Q351" s="36">
        <f t="shared" si="49"/>
        <v>7597683</v>
      </c>
      <c r="R351" s="36">
        <v>6468067</v>
      </c>
      <c r="S351" s="36">
        <v>1129616</v>
      </c>
      <c r="T351" s="36"/>
      <c r="U351" s="36">
        <f t="shared" si="50"/>
        <v>64680.67</v>
      </c>
      <c r="V351" s="36"/>
      <c r="W351" s="36"/>
      <c r="X351" s="36"/>
      <c r="Y351" s="36">
        <f t="shared" si="51"/>
        <v>1129.616</v>
      </c>
      <c r="AA351" s="186">
        <f t="shared" si="52"/>
        <v>0.73019001903351299</v>
      </c>
      <c r="AB351" s="186"/>
      <c r="AC351" s="186"/>
      <c r="AD351" s="186"/>
      <c r="AE351" s="186">
        <f t="shared" si="53"/>
        <v>0.12752408540922053</v>
      </c>
    </row>
    <row r="352" spans="1:31">
      <c r="A352" s="31" t="s">
        <v>703</v>
      </c>
      <c r="B352" s="36">
        <f t="shared" si="45"/>
        <v>9153378</v>
      </c>
      <c r="C352" s="36">
        <v>7104863</v>
      </c>
      <c r="D352" s="36">
        <v>0</v>
      </c>
      <c r="E352" s="36">
        <v>1508249</v>
      </c>
      <c r="F352" s="36">
        <v>222994</v>
      </c>
      <c r="G352" s="36">
        <v>317272</v>
      </c>
      <c r="H352" s="36"/>
      <c r="I352" s="36">
        <f t="shared" si="46"/>
        <v>8922822</v>
      </c>
      <c r="J352" s="36">
        <f t="shared" si="47"/>
        <v>671301</v>
      </c>
      <c r="K352" s="36">
        <v>171079</v>
      </c>
      <c r="L352" s="36">
        <v>190512</v>
      </c>
      <c r="M352" s="36">
        <v>309710</v>
      </c>
      <c r="N352" s="36">
        <f t="shared" si="48"/>
        <v>592833</v>
      </c>
      <c r="O352" s="36">
        <v>401695</v>
      </c>
      <c r="P352" s="36">
        <v>191138</v>
      </c>
      <c r="Q352" s="36">
        <f t="shared" si="49"/>
        <v>7658688</v>
      </c>
      <c r="R352" s="36">
        <v>6532088</v>
      </c>
      <c r="S352" s="36">
        <v>1126600</v>
      </c>
      <c r="T352" s="36"/>
      <c r="U352" s="36">
        <f t="shared" si="50"/>
        <v>65320.88</v>
      </c>
      <c r="V352" s="36"/>
      <c r="W352" s="36"/>
      <c r="X352" s="36"/>
      <c r="Y352" s="36">
        <f t="shared" si="51"/>
        <v>1126.5999999999999</v>
      </c>
      <c r="AA352" s="186">
        <f t="shared" si="52"/>
        <v>0.73206525917473197</v>
      </c>
      <c r="AB352" s="186"/>
      <c r="AC352" s="186"/>
      <c r="AD352" s="186"/>
      <c r="AE352" s="186">
        <f t="shared" si="53"/>
        <v>0.12626050368370006</v>
      </c>
    </row>
    <row r="353" spans="1:31">
      <c r="A353" s="31" t="s">
        <v>704</v>
      </c>
      <c r="B353" s="36">
        <f t="shared" si="45"/>
        <v>9217056</v>
      </c>
      <c r="C353" s="36">
        <v>7182377</v>
      </c>
      <c r="D353" s="36">
        <v>0</v>
      </c>
      <c r="E353" s="36">
        <v>1483212</v>
      </c>
      <c r="F353" s="36">
        <v>262818</v>
      </c>
      <c r="G353" s="36">
        <v>288649</v>
      </c>
      <c r="H353" s="36"/>
      <c r="I353" s="36">
        <f t="shared" si="46"/>
        <v>8986282</v>
      </c>
      <c r="J353" s="36">
        <f t="shared" si="47"/>
        <v>717254</v>
      </c>
      <c r="K353" s="36">
        <v>207550</v>
      </c>
      <c r="L353" s="36">
        <v>189012</v>
      </c>
      <c r="M353" s="36">
        <v>320692</v>
      </c>
      <c r="N353" s="36">
        <f t="shared" si="48"/>
        <v>551912</v>
      </c>
      <c r="O353" s="36">
        <v>379476</v>
      </c>
      <c r="P353" s="36">
        <v>172436</v>
      </c>
      <c r="Q353" s="36">
        <f t="shared" si="49"/>
        <v>7717116</v>
      </c>
      <c r="R353" s="36">
        <v>6595351</v>
      </c>
      <c r="S353" s="36">
        <v>1121765</v>
      </c>
      <c r="T353" s="36"/>
      <c r="U353" s="36">
        <f t="shared" si="50"/>
        <v>65953.509999999995</v>
      </c>
      <c r="V353" s="36"/>
      <c r="W353" s="36"/>
      <c r="X353" s="36"/>
      <c r="Y353" s="36">
        <f t="shared" si="51"/>
        <v>1121.7650000000001</v>
      </c>
      <c r="AA353" s="186">
        <f t="shared" si="52"/>
        <v>0.73393545851332065</v>
      </c>
      <c r="AB353" s="186"/>
      <c r="AC353" s="186"/>
      <c r="AD353" s="186"/>
      <c r="AE353" s="186">
        <f t="shared" si="53"/>
        <v>0.12483082547376101</v>
      </c>
    </row>
    <row r="354" spans="1:31">
      <c r="A354" s="31" t="s">
        <v>705</v>
      </c>
      <c r="B354" s="36">
        <f t="shared" si="45"/>
        <v>9191511</v>
      </c>
      <c r="C354" s="36">
        <v>7139698</v>
      </c>
      <c r="D354" s="36">
        <v>0</v>
      </c>
      <c r="E354" s="36">
        <v>1501253</v>
      </c>
      <c r="F354" s="36">
        <v>302597</v>
      </c>
      <c r="G354" s="36">
        <v>247963</v>
      </c>
      <c r="H354" s="36"/>
      <c r="I354" s="36">
        <f t="shared" si="46"/>
        <v>8960737</v>
      </c>
      <c r="J354" s="36">
        <f t="shared" si="47"/>
        <v>661112</v>
      </c>
      <c r="K354" s="36">
        <v>141314</v>
      </c>
      <c r="L354" s="36">
        <v>200012</v>
      </c>
      <c r="M354" s="36">
        <v>319786</v>
      </c>
      <c r="N354" s="36">
        <f t="shared" si="48"/>
        <v>609362</v>
      </c>
      <c r="O354" s="36">
        <v>430516</v>
      </c>
      <c r="P354" s="36">
        <v>178846</v>
      </c>
      <c r="Q354" s="36">
        <f t="shared" si="49"/>
        <v>7690263</v>
      </c>
      <c r="R354" s="36">
        <v>6567868</v>
      </c>
      <c r="S354" s="36">
        <v>1122395</v>
      </c>
      <c r="T354" s="36"/>
      <c r="U354" s="36">
        <f t="shared" si="50"/>
        <v>65678.679999999993</v>
      </c>
      <c r="V354" s="36"/>
      <c r="W354" s="36"/>
      <c r="X354" s="36"/>
      <c r="Y354" s="36">
        <f t="shared" si="51"/>
        <v>1122.395</v>
      </c>
      <c r="AA354" s="186">
        <f t="shared" si="52"/>
        <v>0.73296069285372401</v>
      </c>
      <c r="AB354" s="186"/>
      <c r="AC354" s="186"/>
      <c r="AD354" s="186"/>
      <c r="AE354" s="186">
        <f t="shared" si="53"/>
        <v>0.12525699616002567</v>
      </c>
    </row>
    <row r="355" spans="1:31">
      <c r="A355" s="31" t="s">
        <v>706</v>
      </c>
      <c r="B355" s="36">
        <f t="shared" si="45"/>
        <v>9236061</v>
      </c>
      <c r="C355" s="36">
        <v>7209772</v>
      </c>
      <c r="D355" s="36">
        <v>0</v>
      </c>
      <c r="E355" s="36">
        <v>1479881</v>
      </c>
      <c r="F355" s="36">
        <v>339680</v>
      </c>
      <c r="G355" s="36">
        <v>206728</v>
      </c>
      <c r="H355" s="36"/>
      <c r="I355" s="36">
        <f t="shared" si="46"/>
        <v>9005285</v>
      </c>
      <c r="J355" s="36">
        <f t="shared" si="47"/>
        <v>724668</v>
      </c>
      <c r="K355" s="36">
        <v>223023</v>
      </c>
      <c r="L355" s="36">
        <v>186012</v>
      </c>
      <c r="M355" s="36">
        <v>315633</v>
      </c>
      <c r="N355" s="36">
        <f t="shared" si="48"/>
        <v>529520</v>
      </c>
      <c r="O355" s="36">
        <v>362287</v>
      </c>
      <c r="P355" s="36">
        <v>167233</v>
      </c>
      <c r="Q355" s="36">
        <f t="shared" si="49"/>
        <v>7751097</v>
      </c>
      <c r="R355" s="36">
        <v>6624461</v>
      </c>
      <c r="S355" s="36">
        <v>1126636</v>
      </c>
      <c r="T355" s="36"/>
      <c r="U355" s="36">
        <f t="shared" si="50"/>
        <v>66244.61</v>
      </c>
      <c r="V355" s="36"/>
      <c r="W355" s="36"/>
      <c r="X355" s="36"/>
      <c r="Y355" s="36">
        <f t="shared" si="51"/>
        <v>1126.636</v>
      </c>
      <c r="AA355" s="186">
        <f t="shared" si="52"/>
        <v>0.7356192502513802</v>
      </c>
      <c r="AB355" s="186"/>
      <c r="AC355" s="186"/>
      <c r="AD355" s="186"/>
      <c r="AE355" s="186">
        <f t="shared" si="53"/>
        <v>0.12510831139714068</v>
      </c>
    </row>
    <row r="356" spans="1:31">
      <c r="A356" s="31" t="s">
        <v>707</v>
      </c>
      <c r="B356" s="36">
        <f t="shared" si="45"/>
        <v>9311976</v>
      </c>
      <c r="C356" s="36">
        <v>7283511</v>
      </c>
      <c r="D356" s="36">
        <v>0</v>
      </c>
      <c r="E356" s="36">
        <v>1480848</v>
      </c>
      <c r="F356" s="36">
        <v>379793</v>
      </c>
      <c r="G356" s="36">
        <v>167824</v>
      </c>
      <c r="H356" s="36"/>
      <c r="I356" s="36">
        <f t="shared" si="46"/>
        <v>9081090</v>
      </c>
      <c r="J356" s="36">
        <f t="shared" si="47"/>
        <v>776512</v>
      </c>
      <c r="K356" s="36">
        <v>237772</v>
      </c>
      <c r="L356" s="36">
        <v>222010</v>
      </c>
      <c r="M356" s="36">
        <v>316730</v>
      </c>
      <c r="N356" s="36">
        <f t="shared" si="48"/>
        <v>513740</v>
      </c>
      <c r="O356" s="36">
        <v>364101</v>
      </c>
      <c r="P356" s="36">
        <v>149639</v>
      </c>
      <c r="Q356" s="36">
        <f t="shared" si="49"/>
        <v>7790838</v>
      </c>
      <c r="R356" s="36">
        <v>6681639</v>
      </c>
      <c r="S356" s="36">
        <v>1109199</v>
      </c>
      <c r="T356" s="36"/>
      <c r="U356" s="36">
        <f t="shared" si="50"/>
        <v>66816.39</v>
      </c>
      <c r="V356" s="36"/>
      <c r="W356" s="36"/>
      <c r="X356" s="36"/>
      <c r="Y356" s="36">
        <f t="shared" si="51"/>
        <v>1109.1990000000001</v>
      </c>
      <c r="AA356" s="186">
        <f t="shared" si="52"/>
        <v>0.73577500057812439</v>
      </c>
      <c r="AB356" s="186"/>
      <c r="AC356" s="186"/>
      <c r="AD356" s="186"/>
      <c r="AE356" s="186">
        <f t="shared" si="53"/>
        <v>0.12214381753732206</v>
      </c>
    </row>
    <row r="357" spans="1:31">
      <c r="A357" s="31" t="s">
        <v>708</v>
      </c>
      <c r="B357" s="36">
        <f t="shared" si="45"/>
        <v>9243595</v>
      </c>
      <c r="C357" s="36">
        <v>7192567</v>
      </c>
      <c r="D357" s="36">
        <v>0</v>
      </c>
      <c r="E357" s="36">
        <v>1500970</v>
      </c>
      <c r="F357" s="36">
        <v>550058</v>
      </c>
      <c r="G357" s="36">
        <v>0</v>
      </c>
      <c r="H357" s="36"/>
      <c r="I357" s="36">
        <f t="shared" si="46"/>
        <v>9012672</v>
      </c>
      <c r="J357" s="36">
        <f t="shared" si="47"/>
        <v>656362</v>
      </c>
      <c r="K357" s="36">
        <v>108218</v>
      </c>
      <c r="L357" s="36">
        <v>229010</v>
      </c>
      <c r="M357" s="36">
        <v>319134</v>
      </c>
      <c r="N357" s="36">
        <f t="shared" si="48"/>
        <v>645104</v>
      </c>
      <c r="O357" s="36">
        <v>483724</v>
      </c>
      <c r="P357" s="36">
        <v>161380</v>
      </c>
      <c r="Q357" s="36">
        <f t="shared" si="49"/>
        <v>7711206</v>
      </c>
      <c r="R357" s="36">
        <v>6600626</v>
      </c>
      <c r="S357" s="36">
        <v>1110580</v>
      </c>
      <c r="T357" s="36"/>
      <c r="U357" s="36">
        <f t="shared" si="50"/>
        <v>66006.259999999995</v>
      </c>
      <c r="V357" s="36"/>
      <c r="W357" s="36"/>
      <c r="X357" s="36"/>
      <c r="Y357" s="36">
        <f t="shared" si="51"/>
        <v>1110.58</v>
      </c>
      <c r="AA357" s="186">
        <f t="shared" si="52"/>
        <v>0.73237170952188213</v>
      </c>
      <c r="AB357" s="186"/>
      <c r="AC357" s="186"/>
      <c r="AD357" s="186"/>
      <c r="AE357" s="186">
        <f t="shared" si="53"/>
        <v>0.12322427799436171</v>
      </c>
    </row>
    <row r="358" spans="1:31">
      <c r="A358" s="31" t="s">
        <v>709</v>
      </c>
      <c r="B358" s="36">
        <f t="shared" si="45"/>
        <v>9423384</v>
      </c>
      <c r="C358" s="36">
        <v>7268926</v>
      </c>
      <c r="D358" s="36">
        <v>0</v>
      </c>
      <c r="E358" s="36">
        <v>1611742</v>
      </c>
      <c r="F358" s="36">
        <v>393733</v>
      </c>
      <c r="G358" s="36">
        <v>148983</v>
      </c>
      <c r="H358" s="36"/>
      <c r="I358" s="36">
        <f t="shared" si="46"/>
        <v>9191461</v>
      </c>
      <c r="J358" s="36">
        <f t="shared" si="47"/>
        <v>729433</v>
      </c>
      <c r="K358" s="36">
        <v>100631</v>
      </c>
      <c r="L358" s="36">
        <v>318010</v>
      </c>
      <c r="M358" s="36">
        <v>310792</v>
      </c>
      <c r="N358" s="36">
        <f t="shared" si="48"/>
        <v>667116</v>
      </c>
      <c r="O358" s="36">
        <v>510231</v>
      </c>
      <c r="P358" s="36">
        <v>156885</v>
      </c>
      <c r="Q358" s="36">
        <f t="shared" si="49"/>
        <v>7794912</v>
      </c>
      <c r="R358" s="36">
        <v>6658064</v>
      </c>
      <c r="S358" s="36">
        <v>1136848</v>
      </c>
      <c r="T358" s="36"/>
      <c r="U358" s="36">
        <f t="shared" si="50"/>
        <v>66580.639999999999</v>
      </c>
      <c r="V358" s="36"/>
      <c r="W358" s="36"/>
      <c r="X358" s="36"/>
      <c r="Y358" s="36">
        <f t="shared" si="51"/>
        <v>1136.848</v>
      </c>
      <c r="AA358" s="186">
        <f t="shared" si="52"/>
        <v>0.72437493886989235</v>
      </c>
      <c r="AB358" s="186"/>
      <c r="AC358" s="186"/>
      <c r="AD358" s="186"/>
      <c r="AE358" s="186">
        <f t="shared" si="53"/>
        <v>0.12368523350096355</v>
      </c>
    </row>
    <row r="359" spans="1:31">
      <c r="A359" s="31" t="s">
        <v>710</v>
      </c>
      <c r="B359" s="36">
        <f t="shared" si="45"/>
        <v>9483833</v>
      </c>
      <c r="C359" s="36">
        <v>7346223</v>
      </c>
      <c r="D359" s="36">
        <v>0</v>
      </c>
      <c r="E359" s="36">
        <v>1594943</v>
      </c>
      <c r="F359" s="36">
        <v>353600</v>
      </c>
      <c r="G359" s="36">
        <v>189067</v>
      </c>
      <c r="H359" s="36"/>
      <c r="I359" s="36">
        <f t="shared" si="46"/>
        <v>9249691</v>
      </c>
      <c r="J359" s="36">
        <f t="shared" si="47"/>
        <v>782714</v>
      </c>
      <c r="K359" s="36">
        <v>170174</v>
      </c>
      <c r="L359" s="36">
        <v>304015</v>
      </c>
      <c r="M359" s="36">
        <v>308525</v>
      </c>
      <c r="N359" s="36">
        <f t="shared" si="48"/>
        <v>611683</v>
      </c>
      <c r="O359" s="36">
        <v>458081</v>
      </c>
      <c r="P359" s="36">
        <v>153602</v>
      </c>
      <c r="Q359" s="36">
        <f t="shared" si="49"/>
        <v>7855294</v>
      </c>
      <c r="R359" s="36">
        <v>6717968</v>
      </c>
      <c r="S359" s="36">
        <v>1137326</v>
      </c>
      <c r="T359" s="36"/>
      <c r="U359" s="36">
        <f t="shared" si="50"/>
        <v>67179.679999999993</v>
      </c>
      <c r="V359" s="36"/>
      <c r="W359" s="36"/>
      <c r="X359" s="36"/>
      <c r="Y359" s="36">
        <f t="shared" si="51"/>
        <v>1137.326</v>
      </c>
      <c r="AA359" s="186">
        <f t="shared" si="52"/>
        <v>0.726291072858542</v>
      </c>
      <c r="AB359" s="186"/>
      <c r="AC359" s="186"/>
      <c r="AD359" s="186"/>
      <c r="AE359" s="186">
        <f t="shared" si="53"/>
        <v>0.1229582696330072</v>
      </c>
    </row>
    <row r="360" spans="1:31">
      <c r="A360" s="31" t="s">
        <v>711</v>
      </c>
      <c r="B360" s="36">
        <f t="shared" si="45"/>
        <v>9438096</v>
      </c>
      <c r="C360" s="36">
        <v>7269398</v>
      </c>
      <c r="D360" s="36">
        <v>0</v>
      </c>
      <c r="E360" s="36">
        <v>1627905</v>
      </c>
      <c r="F360" s="36">
        <v>303373</v>
      </c>
      <c r="G360" s="36">
        <v>237420</v>
      </c>
      <c r="H360" s="36"/>
      <c r="I360" s="36">
        <f t="shared" si="46"/>
        <v>9201453</v>
      </c>
      <c r="J360" s="36">
        <f t="shared" si="47"/>
        <v>704185</v>
      </c>
      <c r="K360" s="36">
        <v>80020</v>
      </c>
      <c r="L360" s="36">
        <v>320015</v>
      </c>
      <c r="M360" s="36">
        <v>304150</v>
      </c>
      <c r="N360" s="36">
        <f t="shared" si="48"/>
        <v>704091</v>
      </c>
      <c r="O360" s="36">
        <v>531540</v>
      </c>
      <c r="P360" s="36">
        <v>172551</v>
      </c>
      <c r="Q360" s="36">
        <f t="shared" si="49"/>
        <v>7793177</v>
      </c>
      <c r="R360" s="36">
        <v>6657838</v>
      </c>
      <c r="S360" s="36">
        <v>1135339</v>
      </c>
      <c r="T360" s="36"/>
      <c r="U360" s="36">
        <f t="shared" si="50"/>
        <v>66578.38</v>
      </c>
      <c r="V360" s="36"/>
      <c r="W360" s="36"/>
      <c r="X360" s="36"/>
      <c r="Y360" s="36">
        <f t="shared" si="51"/>
        <v>1135.3389999999999</v>
      </c>
      <c r="AA360" s="186">
        <f t="shared" si="52"/>
        <v>0.72356376759192276</v>
      </c>
      <c r="AB360" s="186"/>
      <c r="AC360" s="186"/>
      <c r="AD360" s="186"/>
      <c r="AE360" s="186">
        <f t="shared" si="53"/>
        <v>0.12338692595615063</v>
      </c>
    </row>
    <row r="361" spans="1:31">
      <c r="A361" s="31" t="s">
        <v>712</v>
      </c>
      <c r="B361" s="36">
        <f t="shared" si="45"/>
        <v>9492643</v>
      </c>
      <c r="C361" s="36">
        <v>7331970</v>
      </c>
      <c r="D361" s="36">
        <v>0</v>
      </c>
      <c r="E361" s="36">
        <v>1623774</v>
      </c>
      <c r="F361" s="36">
        <v>270481</v>
      </c>
      <c r="G361" s="36">
        <v>266418</v>
      </c>
      <c r="H361" s="36"/>
      <c r="I361" s="36">
        <f t="shared" si="46"/>
        <v>9254501</v>
      </c>
      <c r="J361" s="36">
        <f t="shared" si="47"/>
        <v>771083</v>
      </c>
      <c r="K361" s="36">
        <v>154312</v>
      </c>
      <c r="L361" s="36">
        <v>318015</v>
      </c>
      <c r="M361" s="36">
        <v>298756</v>
      </c>
      <c r="N361" s="36">
        <f t="shared" si="48"/>
        <v>637840</v>
      </c>
      <c r="O361" s="36">
        <v>468063</v>
      </c>
      <c r="P361" s="36">
        <v>169777</v>
      </c>
      <c r="Q361" s="36">
        <f t="shared" si="49"/>
        <v>7845578</v>
      </c>
      <c r="R361" s="36">
        <v>6709595</v>
      </c>
      <c r="S361" s="36">
        <v>1135983</v>
      </c>
      <c r="T361" s="36"/>
      <c r="U361" s="36">
        <f t="shared" si="50"/>
        <v>67095.95</v>
      </c>
      <c r="V361" s="36"/>
      <c r="W361" s="36"/>
      <c r="X361" s="36"/>
      <c r="Y361" s="36">
        <f t="shared" si="51"/>
        <v>1135.9829999999999</v>
      </c>
      <c r="AA361" s="186">
        <f t="shared" si="52"/>
        <v>0.72500883624087353</v>
      </c>
      <c r="AB361" s="186"/>
      <c r="AC361" s="186"/>
      <c r="AD361" s="186"/>
      <c r="AE361" s="186">
        <f t="shared" si="53"/>
        <v>0.12274924385442283</v>
      </c>
    </row>
    <row r="362" spans="1:31">
      <c r="A362" s="31" t="s">
        <v>713</v>
      </c>
      <c r="B362" s="36">
        <f t="shared" si="45"/>
        <v>9586810</v>
      </c>
      <c r="C362" s="36">
        <v>7408262</v>
      </c>
      <c r="D362" s="36">
        <v>0</v>
      </c>
      <c r="E362" s="36">
        <v>1640615</v>
      </c>
      <c r="F362" s="36">
        <v>230483</v>
      </c>
      <c r="G362" s="36">
        <v>307450</v>
      </c>
      <c r="H362" s="36"/>
      <c r="I362" s="36">
        <f t="shared" si="46"/>
        <v>9346668</v>
      </c>
      <c r="J362" s="36">
        <f t="shared" si="47"/>
        <v>826832</v>
      </c>
      <c r="K362" s="36">
        <v>241026</v>
      </c>
      <c r="L362" s="36">
        <v>288016</v>
      </c>
      <c r="M362" s="36">
        <v>297790</v>
      </c>
      <c r="N362" s="36">
        <f t="shared" si="48"/>
        <v>610183</v>
      </c>
      <c r="O362" s="36">
        <v>396163</v>
      </c>
      <c r="P362" s="36">
        <v>214020</v>
      </c>
      <c r="Q362" s="36">
        <f t="shared" si="49"/>
        <v>7909653</v>
      </c>
      <c r="R362" s="36">
        <v>6771073</v>
      </c>
      <c r="S362" s="36">
        <v>1138580</v>
      </c>
      <c r="T362" s="36"/>
      <c r="U362" s="36">
        <f t="shared" si="50"/>
        <v>67710.73</v>
      </c>
      <c r="V362" s="36"/>
      <c r="W362" s="36"/>
      <c r="X362" s="36"/>
      <c r="Y362" s="36">
        <f t="shared" si="51"/>
        <v>1138.58</v>
      </c>
      <c r="AA362" s="186">
        <f t="shared" si="52"/>
        <v>0.72443709351824626</v>
      </c>
      <c r="AB362" s="186"/>
      <c r="AC362" s="186"/>
      <c r="AD362" s="186"/>
      <c r="AE362" s="186">
        <f t="shared" si="53"/>
        <v>0.1218166730646686</v>
      </c>
    </row>
    <row r="363" spans="1:31">
      <c r="A363" s="31" t="s">
        <v>714</v>
      </c>
      <c r="B363" s="36">
        <f t="shared" si="45"/>
        <v>9544180</v>
      </c>
      <c r="C363" s="36">
        <v>7320956</v>
      </c>
      <c r="D363" s="36">
        <v>0</v>
      </c>
      <c r="E363" s="36">
        <v>1705939</v>
      </c>
      <c r="F363" s="36">
        <v>190661</v>
      </c>
      <c r="G363" s="36">
        <v>326624</v>
      </c>
      <c r="H363" s="36"/>
      <c r="I363" s="36">
        <f t="shared" si="46"/>
        <v>9302038</v>
      </c>
      <c r="J363" s="36">
        <f t="shared" si="47"/>
        <v>786040</v>
      </c>
      <c r="K363" s="36">
        <v>157877</v>
      </c>
      <c r="L363" s="36">
        <v>353021</v>
      </c>
      <c r="M363" s="36">
        <v>275142</v>
      </c>
      <c r="N363" s="36">
        <f t="shared" si="48"/>
        <v>669718</v>
      </c>
      <c r="O363" s="36">
        <v>463601</v>
      </c>
      <c r="P363" s="36">
        <v>206117</v>
      </c>
      <c r="Q363" s="36">
        <f t="shared" si="49"/>
        <v>7846280</v>
      </c>
      <c r="R363" s="36">
        <v>6699479</v>
      </c>
      <c r="S363" s="36">
        <v>1146801</v>
      </c>
      <c r="T363" s="36"/>
      <c r="U363" s="36">
        <f t="shared" si="50"/>
        <v>66994.789999999994</v>
      </c>
      <c r="V363" s="36"/>
      <c r="W363" s="36"/>
      <c r="X363" s="36"/>
      <c r="Y363" s="36">
        <f t="shared" si="51"/>
        <v>1146.8009999999999</v>
      </c>
      <c r="AA363" s="186">
        <f t="shared" si="52"/>
        <v>0.72021625798561562</v>
      </c>
      <c r="AB363" s="186"/>
      <c r="AC363" s="186"/>
      <c r="AD363" s="186"/>
      <c r="AE363" s="186">
        <f t="shared" si="53"/>
        <v>0.12328491885326635</v>
      </c>
    </row>
    <row r="364" spans="1:31">
      <c r="A364" s="31" t="s">
        <v>715</v>
      </c>
      <c r="B364" s="36">
        <f t="shared" si="45"/>
        <v>9557657</v>
      </c>
      <c r="C364" s="36">
        <v>7387446</v>
      </c>
      <c r="D364" s="36">
        <v>0</v>
      </c>
      <c r="E364" s="36">
        <v>1657120</v>
      </c>
      <c r="F364" s="36">
        <v>209455</v>
      </c>
      <c r="G364" s="36">
        <v>303636</v>
      </c>
      <c r="H364" s="36"/>
      <c r="I364" s="36">
        <f t="shared" si="46"/>
        <v>9315514</v>
      </c>
      <c r="J364" s="36">
        <f t="shared" si="47"/>
        <v>753027</v>
      </c>
      <c r="K364" s="36">
        <v>147058</v>
      </c>
      <c r="L364" s="36">
        <v>335021</v>
      </c>
      <c r="M364" s="36">
        <v>270948</v>
      </c>
      <c r="N364" s="36">
        <f t="shared" si="48"/>
        <v>647458</v>
      </c>
      <c r="O364" s="36">
        <v>492590</v>
      </c>
      <c r="P364" s="36">
        <v>154868</v>
      </c>
      <c r="Q364" s="36">
        <f t="shared" si="49"/>
        <v>7915029</v>
      </c>
      <c r="R364" s="36">
        <v>6747797</v>
      </c>
      <c r="S364" s="36">
        <v>1167232</v>
      </c>
      <c r="T364" s="36"/>
      <c r="U364" s="36">
        <f t="shared" si="50"/>
        <v>67477.97</v>
      </c>
      <c r="V364" s="36"/>
      <c r="W364" s="36"/>
      <c r="X364" s="36"/>
      <c r="Y364" s="36">
        <f t="shared" si="51"/>
        <v>1167.232</v>
      </c>
      <c r="AA364" s="186">
        <f t="shared" si="52"/>
        <v>0.72436121077162252</v>
      </c>
      <c r="AB364" s="186"/>
      <c r="AC364" s="186"/>
      <c r="AD364" s="186"/>
      <c r="AE364" s="186">
        <f t="shared" si="53"/>
        <v>0.1252997955883057</v>
      </c>
    </row>
    <row r="365" spans="1:31">
      <c r="A365" s="31" t="s">
        <v>716</v>
      </c>
      <c r="B365" s="36">
        <f t="shared" si="45"/>
        <v>9693950</v>
      </c>
      <c r="C365" s="36">
        <v>7477760</v>
      </c>
      <c r="D365" s="36">
        <v>0</v>
      </c>
      <c r="E365" s="36">
        <v>1693696</v>
      </c>
      <c r="F365" s="36">
        <v>251359</v>
      </c>
      <c r="G365" s="36">
        <v>271135</v>
      </c>
      <c r="H365" s="36"/>
      <c r="I365" s="36">
        <f t="shared" si="46"/>
        <v>9451588</v>
      </c>
      <c r="J365" s="36">
        <f t="shared" si="47"/>
        <v>764085</v>
      </c>
      <c r="K365" s="36">
        <v>216932</v>
      </c>
      <c r="L365" s="36">
        <v>267021</v>
      </c>
      <c r="M365" s="36">
        <v>280132</v>
      </c>
      <c r="N365" s="36">
        <f t="shared" si="48"/>
        <v>679667</v>
      </c>
      <c r="O365" s="36">
        <v>441333</v>
      </c>
      <c r="P365" s="36">
        <v>238334</v>
      </c>
      <c r="Q365" s="36">
        <f t="shared" si="49"/>
        <v>8007836</v>
      </c>
      <c r="R365" s="36">
        <v>6819495</v>
      </c>
      <c r="S365" s="36">
        <v>1188341</v>
      </c>
      <c r="T365" s="36"/>
      <c r="U365" s="36">
        <f t="shared" si="50"/>
        <v>68194.95</v>
      </c>
      <c r="V365" s="36"/>
      <c r="W365" s="36"/>
      <c r="X365" s="36"/>
      <c r="Y365" s="36">
        <f t="shared" si="51"/>
        <v>1188.3409999999999</v>
      </c>
      <c r="AA365" s="186">
        <f t="shared" si="52"/>
        <v>0.72151843690182005</v>
      </c>
      <c r="AB365" s="186"/>
      <c r="AC365" s="186"/>
      <c r="AD365" s="186"/>
      <c r="AE365" s="186">
        <f t="shared" si="53"/>
        <v>0.12572924253575166</v>
      </c>
    </row>
    <row r="366" spans="1:31">
      <c r="A366" s="31" t="s">
        <v>717</v>
      </c>
      <c r="B366" s="36">
        <f t="shared" si="45"/>
        <v>9586385</v>
      </c>
      <c r="C366" s="36">
        <v>7417631</v>
      </c>
      <c r="D366" s="36">
        <v>0</v>
      </c>
      <c r="E366" s="36">
        <v>1642011</v>
      </c>
      <c r="F366" s="36">
        <v>303657</v>
      </c>
      <c r="G366" s="36">
        <v>223086</v>
      </c>
      <c r="H366" s="36"/>
      <c r="I366" s="36">
        <f t="shared" si="46"/>
        <v>9344024</v>
      </c>
      <c r="J366" s="36">
        <f t="shared" si="47"/>
        <v>587295</v>
      </c>
      <c r="K366" s="36">
        <v>109892</v>
      </c>
      <c r="L366" s="36">
        <v>193021</v>
      </c>
      <c r="M366" s="36">
        <v>284382</v>
      </c>
      <c r="N366" s="36">
        <f t="shared" si="48"/>
        <v>771463</v>
      </c>
      <c r="O366" s="36">
        <v>550561</v>
      </c>
      <c r="P366" s="36">
        <v>220902</v>
      </c>
      <c r="Q366" s="36">
        <f t="shared" si="49"/>
        <v>7985266</v>
      </c>
      <c r="R366" s="36">
        <v>6757178</v>
      </c>
      <c r="S366" s="36">
        <v>1228088</v>
      </c>
      <c r="T366" s="36"/>
      <c r="U366" s="36">
        <f t="shared" si="50"/>
        <v>67571.78</v>
      </c>
      <c r="V366" s="36"/>
      <c r="W366" s="36"/>
      <c r="X366" s="36"/>
      <c r="Y366" s="36">
        <f t="shared" si="51"/>
        <v>1228.088</v>
      </c>
      <c r="AA366" s="186">
        <f t="shared" si="52"/>
        <v>0.72315503470453413</v>
      </c>
      <c r="AB366" s="186"/>
      <c r="AC366" s="186"/>
      <c r="AD366" s="186"/>
      <c r="AE366" s="186">
        <f t="shared" si="53"/>
        <v>0.13143031310707251</v>
      </c>
    </row>
    <row r="367" spans="1:31">
      <c r="A367" s="31" t="s">
        <v>718</v>
      </c>
      <c r="B367" s="36">
        <f t="shared" si="45"/>
        <v>9584356</v>
      </c>
      <c r="C367" s="36">
        <v>7493315</v>
      </c>
      <c r="D367" s="36">
        <v>0</v>
      </c>
      <c r="E367" s="36">
        <v>1568233</v>
      </c>
      <c r="F367" s="36">
        <v>332239</v>
      </c>
      <c r="G367" s="36">
        <v>190569</v>
      </c>
      <c r="H367" s="36"/>
      <c r="I367" s="36">
        <f t="shared" si="46"/>
        <v>9341995</v>
      </c>
      <c r="J367" s="36">
        <f t="shared" si="47"/>
        <v>605437</v>
      </c>
      <c r="K367" s="36">
        <v>154969</v>
      </c>
      <c r="L367" s="36">
        <v>170021</v>
      </c>
      <c r="M367" s="36">
        <v>280447</v>
      </c>
      <c r="N367" s="36">
        <f t="shared" si="48"/>
        <v>651972</v>
      </c>
      <c r="O367" s="36">
        <v>524123</v>
      </c>
      <c r="P367" s="36">
        <v>127849</v>
      </c>
      <c r="Q367" s="36">
        <f t="shared" si="49"/>
        <v>8084586</v>
      </c>
      <c r="R367" s="36">
        <v>6814223</v>
      </c>
      <c r="S367" s="36">
        <v>1270363</v>
      </c>
      <c r="T367" s="36"/>
      <c r="U367" s="36">
        <f t="shared" si="50"/>
        <v>68142.23</v>
      </c>
      <c r="V367" s="36"/>
      <c r="W367" s="36"/>
      <c r="X367" s="36"/>
      <c r="Y367" s="36">
        <f t="shared" si="51"/>
        <v>1270.3630000000001</v>
      </c>
      <c r="AA367" s="186">
        <f t="shared" si="52"/>
        <v>0.72941839510725492</v>
      </c>
      <c r="AB367" s="186"/>
      <c r="AC367" s="186"/>
      <c r="AD367" s="186"/>
      <c r="AE367" s="186">
        <f t="shared" si="53"/>
        <v>0.13598412330556803</v>
      </c>
    </row>
    <row r="368" spans="1:31">
      <c r="A368" s="31" t="s">
        <v>719</v>
      </c>
      <c r="B368" s="36">
        <f t="shared" si="45"/>
        <v>9630405</v>
      </c>
      <c r="C368" s="36">
        <v>7565972</v>
      </c>
      <c r="D368" s="36">
        <v>0</v>
      </c>
      <c r="E368" s="36">
        <v>1540817</v>
      </c>
      <c r="F368" s="36">
        <v>377220</v>
      </c>
      <c r="G368" s="36">
        <v>146396</v>
      </c>
      <c r="H368" s="36"/>
      <c r="I368" s="36">
        <f t="shared" si="46"/>
        <v>9385064</v>
      </c>
      <c r="J368" s="36">
        <f t="shared" si="47"/>
        <v>632981</v>
      </c>
      <c r="K368" s="36">
        <v>245685</v>
      </c>
      <c r="L368" s="36">
        <v>109021</v>
      </c>
      <c r="M368" s="36">
        <v>278275</v>
      </c>
      <c r="N368" s="36">
        <f t="shared" si="48"/>
        <v>581727</v>
      </c>
      <c r="O368" s="36">
        <v>452487</v>
      </c>
      <c r="P368" s="36">
        <v>129240</v>
      </c>
      <c r="Q368" s="36">
        <f t="shared" si="49"/>
        <v>8170356</v>
      </c>
      <c r="R368" s="36">
        <v>6867800</v>
      </c>
      <c r="S368" s="36">
        <v>1302556</v>
      </c>
      <c r="T368" s="36"/>
      <c r="U368" s="36">
        <f t="shared" si="50"/>
        <v>68678</v>
      </c>
      <c r="V368" s="36"/>
      <c r="W368" s="36"/>
      <c r="X368" s="36"/>
      <c r="Y368" s="36">
        <f t="shared" si="51"/>
        <v>1302.556</v>
      </c>
      <c r="AA368" s="186">
        <f t="shared" si="52"/>
        <v>0.73177977262595117</v>
      </c>
      <c r="AB368" s="186"/>
      <c r="AC368" s="186"/>
      <c r="AD368" s="186"/>
      <c r="AE368" s="186">
        <f t="shared" si="53"/>
        <v>0.13879031618750814</v>
      </c>
    </row>
    <row r="369" spans="1:31">
      <c r="A369" s="31" t="s">
        <v>720</v>
      </c>
      <c r="B369" s="36">
        <f t="shared" si="45"/>
        <v>9599504</v>
      </c>
      <c r="C369" s="36">
        <v>7475300</v>
      </c>
      <c r="D369" s="36">
        <v>0</v>
      </c>
      <c r="E369" s="36">
        <v>1586794</v>
      </c>
      <c r="F369" s="36">
        <v>537410</v>
      </c>
      <c r="G369" s="36">
        <v>0</v>
      </c>
      <c r="H369" s="36"/>
      <c r="I369" s="36">
        <f t="shared" si="46"/>
        <v>9354162</v>
      </c>
      <c r="J369" s="36">
        <f t="shared" si="47"/>
        <v>543538</v>
      </c>
      <c r="K369" s="36">
        <v>131449</v>
      </c>
      <c r="L369" s="36">
        <v>120021</v>
      </c>
      <c r="M369" s="36">
        <v>292068</v>
      </c>
      <c r="N369" s="36">
        <f t="shared" si="48"/>
        <v>722651</v>
      </c>
      <c r="O369" s="36">
        <v>575422</v>
      </c>
      <c r="P369" s="36">
        <v>147229</v>
      </c>
      <c r="Q369" s="36">
        <f t="shared" si="49"/>
        <v>8087973</v>
      </c>
      <c r="R369" s="36">
        <v>6768429</v>
      </c>
      <c r="S369" s="36">
        <v>1319544</v>
      </c>
      <c r="T369" s="36"/>
      <c r="U369" s="36">
        <f t="shared" si="50"/>
        <v>67684.289999999994</v>
      </c>
      <c r="V369" s="36"/>
      <c r="W369" s="36"/>
      <c r="X369" s="36"/>
      <c r="Y369" s="36">
        <f t="shared" si="51"/>
        <v>1319.5440000000001</v>
      </c>
      <c r="AA369" s="186">
        <f t="shared" si="52"/>
        <v>0.72357406254028955</v>
      </c>
      <c r="AB369" s="186"/>
      <c r="AC369" s="186"/>
      <c r="AD369" s="186"/>
      <c r="AE369" s="186">
        <f t="shared" si="53"/>
        <v>0.14106490779184711</v>
      </c>
    </row>
    <row r="370" spans="1:31">
      <c r="A370" s="31" t="s">
        <v>721</v>
      </c>
      <c r="B370" s="36">
        <f t="shared" si="45"/>
        <v>9776812</v>
      </c>
      <c r="C370" s="36">
        <v>7545879</v>
      </c>
      <c r="D370" s="36">
        <v>0</v>
      </c>
      <c r="E370" s="36">
        <v>1696698</v>
      </c>
      <c r="F370" s="36">
        <v>397869</v>
      </c>
      <c r="G370" s="36">
        <v>136366</v>
      </c>
      <c r="H370" s="36"/>
      <c r="I370" s="36">
        <f t="shared" si="46"/>
        <v>9528471</v>
      </c>
      <c r="J370" s="36">
        <f t="shared" si="47"/>
        <v>638891</v>
      </c>
      <c r="K370" s="36">
        <v>132973</v>
      </c>
      <c r="L370" s="36">
        <v>220024</v>
      </c>
      <c r="M370" s="36">
        <v>285894</v>
      </c>
      <c r="N370" s="36">
        <f t="shared" si="48"/>
        <v>752519</v>
      </c>
      <c r="O370" s="36">
        <v>597665</v>
      </c>
      <c r="P370" s="36">
        <v>154854</v>
      </c>
      <c r="Q370" s="36">
        <f t="shared" si="49"/>
        <v>8137061</v>
      </c>
      <c r="R370" s="36">
        <v>6815241</v>
      </c>
      <c r="S370" s="36">
        <v>1321820</v>
      </c>
      <c r="T370" s="36"/>
      <c r="U370" s="36">
        <f t="shared" si="50"/>
        <v>68152.41</v>
      </c>
      <c r="V370" s="36"/>
      <c r="W370" s="36"/>
      <c r="X370" s="36"/>
      <c r="Y370" s="36">
        <f t="shared" si="51"/>
        <v>1321.82</v>
      </c>
      <c r="AA370" s="186">
        <f t="shared" si="52"/>
        <v>0.7152502222024919</v>
      </c>
      <c r="AB370" s="186"/>
      <c r="AC370" s="186"/>
      <c r="AD370" s="186"/>
      <c r="AE370" s="186">
        <f t="shared" si="53"/>
        <v>0.13872320123553927</v>
      </c>
    </row>
    <row r="371" spans="1:31">
      <c r="A371" s="31" t="s">
        <v>722</v>
      </c>
      <c r="B371" s="36">
        <f t="shared" si="45"/>
        <v>9850745</v>
      </c>
      <c r="C371" s="36">
        <v>7619934</v>
      </c>
      <c r="D371" s="36">
        <v>0</v>
      </c>
      <c r="E371" s="36">
        <v>1694456</v>
      </c>
      <c r="F371" s="36">
        <v>347623</v>
      </c>
      <c r="G371" s="36">
        <v>188732</v>
      </c>
      <c r="H371" s="36"/>
      <c r="I371" s="36">
        <f t="shared" si="46"/>
        <v>9599187</v>
      </c>
      <c r="J371" s="36">
        <f t="shared" si="47"/>
        <v>717349</v>
      </c>
      <c r="K371" s="36">
        <v>219526</v>
      </c>
      <c r="L371" s="36">
        <v>213027</v>
      </c>
      <c r="M371" s="36">
        <v>284796</v>
      </c>
      <c r="N371" s="36">
        <f t="shared" si="48"/>
        <v>694497</v>
      </c>
      <c r="O371" s="36">
        <v>541933</v>
      </c>
      <c r="P371" s="36">
        <v>152564</v>
      </c>
      <c r="Q371" s="36">
        <f t="shared" si="49"/>
        <v>8187341</v>
      </c>
      <c r="R371" s="36">
        <v>6858475</v>
      </c>
      <c r="S371" s="36">
        <v>1328866</v>
      </c>
      <c r="T371" s="36"/>
      <c r="U371" s="36">
        <f t="shared" si="50"/>
        <v>68584.75</v>
      </c>
      <c r="V371" s="36"/>
      <c r="W371" s="36"/>
      <c r="X371" s="36"/>
      <c r="Y371" s="36">
        <f t="shared" si="51"/>
        <v>1328.866</v>
      </c>
      <c r="AA371" s="186">
        <f t="shared" si="52"/>
        <v>0.71448498711401287</v>
      </c>
      <c r="AB371" s="186"/>
      <c r="AC371" s="186"/>
      <c r="AD371" s="186"/>
      <c r="AE371" s="186">
        <f t="shared" si="53"/>
        <v>0.1384352654032055</v>
      </c>
    </row>
    <row r="372" spans="1:31">
      <c r="A372" s="31" t="s">
        <v>723</v>
      </c>
      <c r="B372" s="36">
        <f t="shared" si="45"/>
        <v>9761852</v>
      </c>
      <c r="C372" s="36">
        <v>7546990</v>
      </c>
      <c r="D372" s="36">
        <v>0</v>
      </c>
      <c r="E372" s="36">
        <v>1672359</v>
      </c>
      <c r="F372" s="36">
        <v>308398</v>
      </c>
      <c r="G372" s="36">
        <v>234105</v>
      </c>
      <c r="H372" s="36"/>
      <c r="I372" s="36">
        <f t="shared" si="46"/>
        <v>9507293</v>
      </c>
      <c r="J372" s="36">
        <f t="shared" si="47"/>
        <v>596117</v>
      </c>
      <c r="K372" s="36">
        <v>101147</v>
      </c>
      <c r="L372" s="36">
        <v>207027</v>
      </c>
      <c r="M372" s="36">
        <v>287943</v>
      </c>
      <c r="N372" s="36">
        <f t="shared" si="48"/>
        <v>824916</v>
      </c>
      <c r="O372" s="36">
        <v>672947</v>
      </c>
      <c r="P372" s="36">
        <v>151969</v>
      </c>
      <c r="Q372" s="36">
        <f t="shared" si="49"/>
        <v>8086260</v>
      </c>
      <c r="R372" s="36">
        <v>6772896</v>
      </c>
      <c r="S372" s="36">
        <v>1313364</v>
      </c>
      <c r="T372" s="36"/>
      <c r="U372" s="36">
        <f t="shared" si="50"/>
        <v>67728.960000000006</v>
      </c>
      <c r="V372" s="36"/>
      <c r="W372" s="36"/>
      <c r="X372" s="36"/>
      <c r="Y372" s="36">
        <f t="shared" si="51"/>
        <v>1313.364</v>
      </c>
      <c r="AA372" s="186">
        <f t="shared" si="52"/>
        <v>0.71238953085804757</v>
      </c>
      <c r="AB372" s="186"/>
      <c r="AC372" s="186"/>
      <c r="AD372" s="186"/>
      <c r="AE372" s="186">
        <f t="shared" si="53"/>
        <v>0.13814279206499683</v>
      </c>
    </row>
    <row r="373" spans="1:31">
      <c r="A373" s="31" t="s">
        <v>724</v>
      </c>
      <c r="B373" s="36">
        <f t="shared" si="45"/>
        <v>9798394</v>
      </c>
      <c r="C373" s="36">
        <v>7616907</v>
      </c>
      <c r="D373" s="36">
        <v>0</v>
      </c>
      <c r="E373" s="36">
        <v>1639619</v>
      </c>
      <c r="F373" s="36">
        <v>276980</v>
      </c>
      <c r="G373" s="36">
        <v>264888</v>
      </c>
      <c r="H373" s="36"/>
      <c r="I373" s="36">
        <f t="shared" si="46"/>
        <v>9540836</v>
      </c>
      <c r="J373" s="36">
        <f t="shared" si="47"/>
        <v>660785</v>
      </c>
      <c r="K373" s="36">
        <v>187449</v>
      </c>
      <c r="L373" s="36">
        <v>189027</v>
      </c>
      <c r="M373" s="36">
        <v>284309</v>
      </c>
      <c r="N373" s="36">
        <f t="shared" si="48"/>
        <v>771559</v>
      </c>
      <c r="O373" s="36">
        <v>610252</v>
      </c>
      <c r="P373" s="36">
        <v>161307</v>
      </c>
      <c r="Q373" s="36">
        <f t="shared" si="49"/>
        <v>8108492</v>
      </c>
      <c r="R373" s="36">
        <v>6819207</v>
      </c>
      <c r="S373" s="36">
        <v>1289285</v>
      </c>
      <c r="T373" s="36"/>
      <c r="U373" s="36">
        <f t="shared" si="50"/>
        <v>68192.070000000007</v>
      </c>
      <c r="V373" s="36"/>
      <c r="W373" s="36"/>
      <c r="X373" s="36"/>
      <c r="Y373" s="36">
        <f t="shared" si="51"/>
        <v>1289.2850000000001</v>
      </c>
      <c r="AA373" s="186">
        <f t="shared" si="52"/>
        <v>0.71473893901959951</v>
      </c>
      <c r="AB373" s="186"/>
      <c r="AC373" s="186"/>
      <c r="AD373" s="186"/>
      <c r="AE373" s="186">
        <f t="shared" si="53"/>
        <v>0.13513333632398669</v>
      </c>
    </row>
    <row r="374" spans="1:31">
      <c r="A374" s="31" t="s">
        <v>725</v>
      </c>
      <c r="B374" s="36">
        <f t="shared" si="45"/>
        <v>9870206</v>
      </c>
      <c r="C374" s="36">
        <v>7688594</v>
      </c>
      <c r="D374" s="36">
        <v>0</v>
      </c>
      <c r="E374" s="36">
        <v>1639070</v>
      </c>
      <c r="F374" s="36">
        <v>224482</v>
      </c>
      <c r="G374" s="36">
        <v>318060</v>
      </c>
      <c r="H374" s="36"/>
      <c r="I374" s="36">
        <f t="shared" si="46"/>
        <v>9612646</v>
      </c>
      <c r="J374" s="36">
        <f t="shared" si="47"/>
        <v>714323</v>
      </c>
      <c r="K374" s="36">
        <v>228313</v>
      </c>
      <c r="L374" s="36">
        <v>201027</v>
      </c>
      <c r="M374" s="36">
        <v>284983</v>
      </c>
      <c r="N374" s="36">
        <f t="shared" si="48"/>
        <v>779997</v>
      </c>
      <c r="O374" s="36">
        <v>597979</v>
      </c>
      <c r="P374" s="36">
        <v>182018</v>
      </c>
      <c r="Q374" s="36">
        <f t="shared" si="49"/>
        <v>8118326</v>
      </c>
      <c r="R374" s="36">
        <v>6862302</v>
      </c>
      <c r="S374" s="36">
        <v>1256024</v>
      </c>
      <c r="T374" s="36"/>
      <c r="U374" s="36">
        <f t="shared" si="50"/>
        <v>68623.02</v>
      </c>
      <c r="V374" s="36"/>
      <c r="W374" s="36"/>
      <c r="X374" s="36"/>
      <c r="Y374" s="36">
        <f t="shared" si="51"/>
        <v>1256.0239999999999</v>
      </c>
      <c r="AA374" s="186">
        <f t="shared" si="52"/>
        <v>0.7138827332245461</v>
      </c>
      <c r="AB374" s="186"/>
      <c r="AC374" s="186"/>
      <c r="AD374" s="186"/>
      <c r="AE374" s="186">
        <f t="shared" si="53"/>
        <v>0.13066371111554509</v>
      </c>
    </row>
    <row r="375" spans="1:31">
      <c r="A375" s="31" t="s">
        <v>726</v>
      </c>
      <c r="B375" s="36">
        <f t="shared" si="45"/>
        <v>9832949</v>
      </c>
      <c r="C375" s="36">
        <v>7607936</v>
      </c>
      <c r="D375" s="36">
        <v>0</v>
      </c>
      <c r="E375" s="36">
        <v>1683161</v>
      </c>
      <c r="F375" s="36">
        <v>196335</v>
      </c>
      <c r="G375" s="36">
        <v>345517</v>
      </c>
      <c r="H375" s="36"/>
      <c r="I375" s="36">
        <f t="shared" si="46"/>
        <v>9571716</v>
      </c>
      <c r="J375" s="36">
        <f t="shared" si="47"/>
        <v>683045</v>
      </c>
      <c r="K375" s="36">
        <v>163395</v>
      </c>
      <c r="L375" s="36">
        <v>239032</v>
      </c>
      <c r="M375" s="36">
        <v>280618</v>
      </c>
      <c r="N375" s="36">
        <f t="shared" si="48"/>
        <v>848780</v>
      </c>
      <c r="O375" s="36">
        <v>651852</v>
      </c>
      <c r="P375" s="36">
        <v>196928</v>
      </c>
      <c r="Q375" s="36">
        <f t="shared" si="49"/>
        <v>8039891</v>
      </c>
      <c r="R375" s="36">
        <v>6792690</v>
      </c>
      <c r="S375" s="36">
        <v>1247201</v>
      </c>
      <c r="T375" s="36"/>
      <c r="U375" s="36">
        <f t="shared" si="50"/>
        <v>67926.899999999994</v>
      </c>
      <c r="V375" s="36"/>
      <c r="W375" s="36"/>
      <c r="X375" s="36"/>
      <c r="Y375" s="36">
        <f t="shared" si="51"/>
        <v>1247.201</v>
      </c>
      <c r="AA375" s="186">
        <f t="shared" si="52"/>
        <v>0.70966271878522091</v>
      </c>
      <c r="AB375" s="186"/>
      <c r="AC375" s="186"/>
      <c r="AD375" s="186"/>
      <c r="AE375" s="186">
        <f t="shared" si="53"/>
        <v>0.13030066917990463</v>
      </c>
    </row>
    <row r="376" spans="1:31">
      <c r="A376" s="31" t="s">
        <v>727</v>
      </c>
      <c r="B376" s="36">
        <f t="shared" si="45"/>
        <v>9897584</v>
      </c>
      <c r="C376" s="36">
        <v>7677348</v>
      </c>
      <c r="D376" s="36">
        <v>0</v>
      </c>
      <c r="E376" s="36">
        <v>1677647</v>
      </c>
      <c r="F376" s="36">
        <v>230732</v>
      </c>
      <c r="G376" s="36">
        <v>311857</v>
      </c>
      <c r="H376" s="36"/>
      <c r="I376" s="36">
        <f t="shared" si="46"/>
        <v>9633349</v>
      </c>
      <c r="J376" s="36">
        <f t="shared" si="47"/>
        <v>712401</v>
      </c>
      <c r="K376" s="36">
        <v>202015</v>
      </c>
      <c r="L376" s="36">
        <v>232032</v>
      </c>
      <c r="M376" s="36">
        <v>278354</v>
      </c>
      <c r="N376" s="36">
        <f t="shared" si="48"/>
        <v>855372</v>
      </c>
      <c r="O376" s="36">
        <v>654796</v>
      </c>
      <c r="P376" s="36">
        <v>200576</v>
      </c>
      <c r="Q376" s="36">
        <f t="shared" si="49"/>
        <v>8065576</v>
      </c>
      <c r="R376" s="36">
        <v>6820537</v>
      </c>
      <c r="S376" s="36">
        <v>1245039</v>
      </c>
      <c r="T376" s="36"/>
      <c r="U376" s="36">
        <f t="shared" si="50"/>
        <v>68205.37</v>
      </c>
      <c r="V376" s="36"/>
      <c r="W376" s="36"/>
      <c r="X376" s="36"/>
      <c r="Y376" s="36">
        <f t="shared" si="51"/>
        <v>1245.039</v>
      </c>
      <c r="AA376" s="186">
        <f t="shared" si="52"/>
        <v>0.70801307001334635</v>
      </c>
      <c r="AB376" s="186"/>
      <c r="AC376" s="186"/>
      <c r="AD376" s="186"/>
      <c r="AE376" s="186">
        <f t="shared" si="53"/>
        <v>0.12924259258125081</v>
      </c>
    </row>
    <row r="377" spans="1:31">
      <c r="A377" s="31" t="s">
        <v>728</v>
      </c>
      <c r="B377" s="36">
        <f t="shared" si="45"/>
        <v>9996124</v>
      </c>
      <c r="C377" s="36">
        <v>7749981</v>
      </c>
      <c r="D377" s="36">
        <v>0</v>
      </c>
      <c r="E377" s="36">
        <v>1697398</v>
      </c>
      <c r="F377" s="36">
        <v>283090</v>
      </c>
      <c r="G377" s="36">
        <v>265655</v>
      </c>
      <c r="H377" s="36"/>
      <c r="I377" s="36">
        <f t="shared" si="46"/>
        <v>9731672</v>
      </c>
      <c r="J377" s="36">
        <f t="shared" si="47"/>
        <v>785627</v>
      </c>
      <c r="K377" s="36">
        <v>252303</v>
      </c>
      <c r="L377" s="36">
        <v>249032</v>
      </c>
      <c r="M377" s="36">
        <v>284292</v>
      </c>
      <c r="N377" s="36">
        <f t="shared" si="48"/>
        <v>843025</v>
      </c>
      <c r="O377" s="36">
        <v>633707</v>
      </c>
      <c r="P377" s="36">
        <v>209318</v>
      </c>
      <c r="Q377" s="36">
        <f t="shared" si="49"/>
        <v>8103020</v>
      </c>
      <c r="R377" s="36">
        <v>6863971</v>
      </c>
      <c r="S377" s="36">
        <v>1239049</v>
      </c>
      <c r="T377" s="36"/>
      <c r="U377" s="36">
        <f t="shared" si="50"/>
        <v>68639.710000000006</v>
      </c>
      <c r="V377" s="36"/>
      <c r="W377" s="36"/>
      <c r="X377" s="36"/>
      <c r="Y377" s="36">
        <f t="shared" si="51"/>
        <v>1239.049</v>
      </c>
      <c r="AA377" s="186">
        <f t="shared" si="52"/>
        <v>0.70532288798882659</v>
      </c>
      <c r="AB377" s="186"/>
      <c r="AC377" s="186"/>
      <c r="AD377" s="186"/>
      <c r="AE377" s="186">
        <f t="shared" si="53"/>
        <v>0.12732128661960657</v>
      </c>
    </row>
    <row r="378" spans="1:31">
      <c r="A378" s="31" t="s">
        <v>729</v>
      </c>
      <c r="B378" s="36">
        <f t="shared" si="45"/>
        <v>9972182</v>
      </c>
      <c r="C378" s="36">
        <v>7680538</v>
      </c>
      <c r="D378" s="36">
        <v>0</v>
      </c>
      <c r="E378" s="36">
        <v>1754649</v>
      </c>
      <c r="F378" s="36">
        <v>324881</v>
      </c>
      <c r="G378" s="36">
        <v>212114</v>
      </c>
      <c r="H378" s="36"/>
      <c r="I378" s="36">
        <f t="shared" si="46"/>
        <v>9707728</v>
      </c>
      <c r="J378" s="36">
        <f t="shared" si="47"/>
        <v>703450</v>
      </c>
      <c r="K378" s="36">
        <v>141877</v>
      </c>
      <c r="L378" s="36">
        <v>289032</v>
      </c>
      <c r="M378" s="36">
        <v>272541</v>
      </c>
      <c r="N378" s="36">
        <f t="shared" si="48"/>
        <v>974219</v>
      </c>
      <c r="O378" s="36">
        <v>745293</v>
      </c>
      <c r="P378" s="36">
        <v>228926</v>
      </c>
      <c r="Q378" s="36">
        <f t="shared" si="49"/>
        <v>8030059</v>
      </c>
      <c r="R378" s="36">
        <v>6793368</v>
      </c>
      <c r="S378" s="36">
        <v>1236691</v>
      </c>
      <c r="T378" s="36"/>
      <c r="U378" s="36">
        <f t="shared" si="50"/>
        <v>67933.679999999993</v>
      </c>
      <c r="V378" s="36"/>
      <c r="W378" s="36"/>
      <c r="X378" s="36"/>
      <c r="Y378" s="36">
        <f t="shared" si="51"/>
        <v>1236.691</v>
      </c>
      <c r="AA378" s="186">
        <f t="shared" si="52"/>
        <v>0.69978969332474084</v>
      </c>
      <c r="AB378" s="186"/>
      <c r="AC378" s="186"/>
      <c r="AD378" s="186"/>
      <c r="AE378" s="186">
        <f t="shared" si="53"/>
        <v>0.12739242385035923</v>
      </c>
    </row>
    <row r="379" spans="1:31">
      <c r="A379" s="31" t="s">
        <v>730</v>
      </c>
      <c r="B379" s="36">
        <f t="shared" si="45"/>
        <v>9944771</v>
      </c>
      <c r="C379" s="36">
        <v>7747805</v>
      </c>
      <c r="D379" s="36">
        <v>0</v>
      </c>
      <c r="E379" s="36">
        <v>1663784</v>
      </c>
      <c r="F379" s="36">
        <v>353495</v>
      </c>
      <c r="G379" s="36">
        <v>179687</v>
      </c>
      <c r="H379" s="36"/>
      <c r="I379" s="36">
        <f t="shared" si="46"/>
        <v>9680317</v>
      </c>
      <c r="J379" s="36">
        <f t="shared" si="47"/>
        <v>695396</v>
      </c>
      <c r="K379" s="36">
        <v>230636</v>
      </c>
      <c r="L379" s="36">
        <v>196032</v>
      </c>
      <c r="M379" s="36">
        <v>268728</v>
      </c>
      <c r="N379" s="36">
        <f t="shared" si="48"/>
        <v>936635</v>
      </c>
      <c r="O379" s="36">
        <v>678799</v>
      </c>
      <c r="P379" s="36">
        <v>257836</v>
      </c>
      <c r="Q379" s="36">
        <f t="shared" si="49"/>
        <v>8048286</v>
      </c>
      <c r="R379" s="36">
        <v>6838370</v>
      </c>
      <c r="S379" s="36">
        <v>1209916</v>
      </c>
      <c r="T379" s="36"/>
      <c r="U379" s="36">
        <f t="shared" si="50"/>
        <v>68383.7</v>
      </c>
      <c r="V379" s="36"/>
      <c r="W379" s="36"/>
      <c r="X379" s="36"/>
      <c r="Y379" s="36">
        <f t="shared" si="51"/>
        <v>1209.9159999999999</v>
      </c>
      <c r="AA379" s="186">
        <f t="shared" si="52"/>
        <v>0.70642004802115466</v>
      </c>
      <c r="AB379" s="186"/>
      <c r="AC379" s="186"/>
      <c r="AD379" s="186"/>
      <c r="AE379" s="186">
        <f t="shared" si="53"/>
        <v>0.12498722924053003</v>
      </c>
    </row>
    <row r="380" spans="1:31">
      <c r="A380" s="31" t="s">
        <v>731</v>
      </c>
      <c r="B380" s="36">
        <f t="shared" si="45"/>
        <v>9922825</v>
      </c>
      <c r="C380" s="36">
        <v>7824563</v>
      </c>
      <c r="D380" s="36">
        <v>0</v>
      </c>
      <c r="E380" s="36">
        <v>1566060</v>
      </c>
      <c r="F380" s="36">
        <v>396456</v>
      </c>
      <c r="G380" s="36">
        <v>135746</v>
      </c>
      <c r="H380" s="36"/>
      <c r="I380" s="36">
        <f t="shared" si="46"/>
        <v>9657411</v>
      </c>
      <c r="J380" s="36">
        <f t="shared" si="47"/>
        <v>653669</v>
      </c>
      <c r="K380" s="36">
        <v>258849</v>
      </c>
      <c r="L380" s="36">
        <v>128032</v>
      </c>
      <c r="M380" s="36">
        <v>266788</v>
      </c>
      <c r="N380" s="36">
        <f t="shared" si="48"/>
        <v>935955</v>
      </c>
      <c r="O380" s="36">
        <v>664272</v>
      </c>
      <c r="P380" s="36">
        <v>271683</v>
      </c>
      <c r="Q380" s="36">
        <f t="shared" si="49"/>
        <v>8067787</v>
      </c>
      <c r="R380" s="36">
        <v>6901442</v>
      </c>
      <c r="S380" s="36">
        <v>1166345</v>
      </c>
      <c r="T380" s="36"/>
      <c r="U380" s="36">
        <f t="shared" si="50"/>
        <v>69014.42</v>
      </c>
      <c r="V380" s="36"/>
      <c r="W380" s="36"/>
      <c r="X380" s="36"/>
      <c r="Y380" s="36">
        <f t="shared" si="51"/>
        <v>1166.345</v>
      </c>
      <c r="AA380" s="186">
        <f t="shared" si="52"/>
        <v>0.71462651843232106</v>
      </c>
      <c r="AB380" s="186"/>
      <c r="AC380" s="186"/>
      <c r="AD380" s="186"/>
      <c r="AE380" s="186">
        <f t="shared" si="53"/>
        <v>0.12077201643380404</v>
      </c>
    </row>
    <row r="381" spans="1:31">
      <c r="A381" s="31" t="s">
        <v>732</v>
      </c>
      <c r="B381" s="36">
        <f t="shared" si="45"/>
        <v>9916011</v>
      </c>
      <c r="C381" s="36">
        <v>7747612</v>
      </c>
      <c r="D381" s="36">
        <v>0</v>
      </c>
      <c r="E381" s="36">
        <v>1619806</v>
      </c>
      <c r="F381" s="36">
        <v>548593</v>
      </c>
      <c r="G381" s="36">
        <v>0</v>
      </c>
      <c r="H381" s="36"/>
      <c r="I381" s="36">
        <f t="shared" si="46"/>
        <v>9647598</v>
      </c>
      <c r="J381" s="36">
        <f t="shared" si="47"/>
        <v>571960</v>
      </c>
      <c r="K381" s="36">
        <v>128749</v>
      </c>
      <c r="L381" s="36">
        <v>163032</v>
      </c>
      <c r="M381" s="36">
        <v>280179</v>
      </c>
      <c r="N381" s="36">
        <f t="shared" si="48"/>
        <v>1101591</v>
      </c>
      <c r="O381" s="36">
        <v>781810</v>
      </c>
      <c r="P381" s="36">
        <v>319781</v>
      </c>
      <c r="Q381" s="36">
        <f t="shared" si="49"/>
        <v>7974047</v>
      </c>
      <c r="R381" s="36">
        <v>6837054</v>
      </c>
      <c r="S381" s="36">
        <v>1136993</v>
      </c>
      <c r="T381" s="36"/>
      <c r="U381" s="36">
        <f t="shared" si="50"/>
        <v>68370.539999999994</v>
      </c>
      <c r="V381" s="36"/>
      <c r="W381" s="36"/>
      <c r="X381" s="36"/>
      <c r="Y381" s="36">
        <f t="shared" si="51"/>
        <v>1136.9929999999999</v>
      </c>
      <c r="AA381" s="186">
        <f t="shared" si="52"/>
        <v>0.70867940393038764</v>
      </c>
      <c r="AB381" s="186"/>
      <c r="AC381" s="186"/>
      <c r="AD381" s="186"/>
      <c r="AE381" s="186">
        <f t="shared" si="53"/>
        <v>0.11785244368598277</v>
      </c>
    </row>
    <row r="382" spans="1:31">
      <c r="A382" s="31" t="s">
        <v>733</v>
      </c>
      <c r="B382" s="36">
        <f t="shared" si="45"/>
        <v>10043459</v>
      </c>
      <c r="C382" s="36">
        <v>7817610</v>
      </c>
      <c r="D382" s="36">
        <v>0</v>
      </c>
      <c r="E382" s="36">
        <v>1674955</v>
      </c>
      <c r="F382" s="36">
        <v>399128</v>
      </c>
      <c r="G382" s="36">
        <v>151766</v>
      </c>
      <c r="H382" s="36"/>
      <c r="I382" s="36">
        <f t="shared" si="46"/>
        <v>9772046</v>
      </c>
      <c r="J382" s="36">
        <f t="shared" si="47"/>
        <v>613765</v>
      </c>
      <c r="K382" s="36">
        <v>134251</v>
      </c>
      <c r="L382" s="36">
        <v>200034</v>
      </c>
      <c r="M382" s="36">
        <v>279480</v>
      </c>
      <c r="N382" s="36">
        <f t="shared" si="48"/>
        <v>1177074</v>
      </c>
      <c r="O382" s="36">
        <v>838908</v>
      </c>
      <c r="P382" s="36">
        <v>338166</v>
      </c>
      <c r="Q382" s="36">
        <f t="shared" si="49"/>
        <v>7981207</v>
      </c>
      <c r="R382" s="36">
        <v>6844452</v>
      </c>
      <c r="S382" s="36">
        <v>1136755</v>
      </c>
      <c r="T382" s="36"/>
      <c r="U382" s="36">
        <f t="shared" si="50"/>
        <v>68444.52</v>
      </c>
      <c r="V382" s="36"/>
      <c r="W382" s="36"/>
      <c r="X382" s="36"/>
      <c r="Y382" s="36">
        <f t="shared" si="51"/>
        <v>1136.7550000000001</v>
      </c>
      <c r="AA382" s="186">
        <f t="shared" si="52"/>
        <v>0.70041135704846247</v>
      </c>
      <c r="AB382" s="186"/>
      <c r="AC382" s="186"/>
      <c r="AD382" s="186"/>
      <c r="AE382" s="186">
        <f t="shared" si="53"/>
        <v>0.11632722563933899</v>
      </c>
    </row>
    <row r="383" spans="1:31">
      <c r="A383" s="31" t="s">
        <v>734</v>
      </c>
      <c r="B383" s="36">
        <f t="shared" si="45"/>
        <v>10129026</v>
      </c>
      <c r="C383" s="36">
        <v>7899750</v>
      </c>
      <c r="D383" s="36">
        <v>0</v>
      </c>
      <c r="E383" s="36">
        <v>1678011</v>
      </c>
      <c r="F383" s="36">
        <v>347393</v>
      </c>
      <c r="G383" s="36">
        <v>203872</v>
      </c>
      <c r="H383" s="36"/>
      <c r="I383" s="36">
        <f t="shared" si="46"/>
        <v>9856453</v>
      </c>
      <c r="J383" s="36">
        <f t="shared" si="47"/>
        <v>704892</v>
      </c>
      <c r="K383" s="36">
        <v>195165</v>
      </c>
      <c r="L383" s="36">
        <v>231034</v>
      </c>
      <c r="M383" s="36">
        <v>278693</v>
      </c>
      <c r="N383" s="36">
        <f t="shared" si="48"/>
        <v>1203889</v>
      </c>
      <c r="O383" s="36">
        <v>859908</v>
      </c>
      <c r="P383" s="36">
        <v>343981</v>
      </c>
      <c r="Q383" s="36">
        <f t="shared" si="49"/>
        <v>7947672</v>
      </c>
      <c r="R383" s="36">
        <v>6844676</v>
      </c>
      <c r="S383" s="36">
        <v>1102996</v>
      </c>
      <c r="T383" s="36"/>
      <c r="U383" s="36">
        <f t="shared" si="50"/>
        <v>68446.759999999995</v>
      </c>
      <c r="V383" s="36"/>
      <c r="W383" s="36"/>
      <c r="X383" s="36"/>
      <c r="Y383" s="36">
        <f t="shared" si="51"/>
        <v>1102.9960000000001</v>
      </c>
      <c r="AA383" s="186">
        <f t="shared" si="52"/>
        <v>0.69443602074701716</v>
      </c>
      <c r="AB383" s="186"/>
      <c r="AC383" s="186"/>
      <c r="AD383" s="186"/>
      <c r="AE383" s="186">
        <f t="shared" si="53"/>
        <v>0.11190597672408117</v>
      </c>
    </row>
    <row r="384" spans="1:31">
      <c r="A384" s="31" t="s">
        <v>735</v>
      </c>
      <c r="B384" s="36">
        <f t="shared" si="45"/>
        <v>10086281</v>
      </c>
      <c r="C384" s="36">
        <v>7842993</v>
      </c>
      <c r="D384" s="36">
        <v>0</v>
      </c>
      <c r="E384" s="36">
        <v>1695217</v>
      </c>
      <c r="F384" s="36">
        <v>306166</v>
      </c>
      <c r="G384" s="36">
        <v>241905</v>
      </c>
      <c r="H384" s="36"/>
      <c r="I384" s="36">
        <f t="shared" si="46"/>
        <v>9812709</v>
      </c>
      <c r="J384" s="36">
        <f t="shared" si="47"/>
        <v>582378</v>
      </c>
      <c r="K384" s="36">
        <v>88851</v>
      </c>
      <c r="L384" s="36">
        <v>219028</v>
      </c>
      <c r="M384" s="36">
        <v>274499</v>
      </c>
      <c r="N384" s="36">
        <f t="shared" si="48"/>
        <v>1355095</v>
      </c>
      <c r="O384" s="36">
        <v>1002288</v>
      </c>
      <c r="P384" s="36">
        <v>352807</v>
      </c>
      <c r="Q384" s="36">
        <f t="shared" si="49"/>
        <v>7875236</v>
      </c>
      <c r="R384" s="36">
        <v>6751854</v>
      </c>
      <c r="S384" s="36">
        <v>1123382</v>
      </c>
      <c r="T384" s="36"/>
      <c r="U384" s="36">
        <f t="shared" si="50"/>
        <v>67518.539999999994</v>
      </c>
      <c r="V384" s="36"/>
      <c r="W384" s="36"/>
      <c r="X384" s="36"/>
      <c r="Y384" s="36">
        <f t="shared" si="51"/>
        <v>1123.3820000000001</v>
      </c>
      <c r="AA384" s="186">
        <f t="shared" si="52"/>
        <v>0.68807237634378027</v>
      </c>
      <c r="AB384" s="186"/>
      <c r="AC384" s="186"/>
      <c r="AD384" s="186"/>
      <c r="AE384" s="186">
        <f t="shared" si="53"/>
        <v>0.11448235140775091</v>
      </c>
    </row>
    <row r="385" spans="1:31">
      <c r="A385" s="31" t="s">
        <v>736</v>
      </c>
      <c r="B385" s="36">
        <f t="shared" si="45"/>
        <v>10083210</v>
      </c>
      <c r="C385" s="36">
        <v>7919889</v>
      </c>
      <c r="D385" s="36">
        <v>0</v>
      </c>
      <c r="E385" s="36">
        <v>1617974</v>
      </c>
      <c r="F385" s="36">
        <v>272754</v>
      </c>
      <c r="G385" s="36">
        <v>272593</v>
      </c>
      <c r="H385" s="36"/>
      <c r="I385" s="36">
        <f t="shared" si="46"/>
        <v>9808639</v>
      </c>
      <c r="J385" s="36">
        <f t="shared" si="47"/>
        <v>596539</v>
      </c>
      <c r="K385" s="36">
        <v>180736</v>
      </c>
      <c r="L385" s="36">
        <v>145028</v>
      </c>
      <c r="M385" s="36">
        <v>270775</v>
      </c>
      <c r="N385" s="36">
        <f t="shared" si="48"/>
        <v>1341345</v>
      </c>
      <c r="O385" s="36">
        <v>977977</v>
      </c>
      <c r="P385" s="36">
        <v>363368</v>
      </c>
      <c r="Q385" s="36">
        <f t="shared" si="49"/>
        <v>7870755</v>
      </c>
      <c r="R385" s="36">
        <v>6761177</v>
      </c>
      <c r="S385" s="36">
        <v>1109578</v>
      </c>
      <c r="T385" s="36"/>
      <c r="U385" s="36">
        <f t="shared" si="50"/>
        <v>67611.77</v>
      </c>
      <c r="V385" s="36"/>
      <c r="W385" s="36"/>
      <c r="X385" s="36"/>
      <c r="Y385" s="36">
        <f t="shared" si="51"/>
        <v>1109.578</v>
      </c>
      <c r="AA385" s="186">
        <f t="shared" si="52"/>
        <v>0.68930837397522737</v>
      </c>
      <c r="AB385" s="186"/>
      <c r="AC385" s="186"/>
      <c r="AD385" s="186"/>
      <c r="AE385" s="186">
        <f t="shared" si="53"/>
        <v>0.11312252393018032</v>
      </c>
    </row>
    <row r="386" spans="1:31">
      <c r="A386" s="31" t="s">
        <v>737</v>
      </c>
      <c r="B386" s="36">
        <f t="shared" si="45"/>
        <v>10137641</v>
      </c>
      <c r="C386" s="36">
        <v>8004051</v>
      </c>
      <c r="D386" s="36">
        <v>0</v>
      </c>
      <c r="E386" s="36">
        <v>1586035</v>
      </c>
      <c r="F386" s="36">
        <v>232076</v>
      </c>
      <c r="G386" s="36">
        <v>315479</v>
      </c>
      <c r="H386" s="36"/>
      <c r="I386" s="36">
        <f t="shared" si="46"/>
        <v>9861746</v>
      </c>
      <c r="J386" s="36">
        <f t="shared" si="47"/>
        <v>612393</v>
      </c>
      <c r="K386" s="36">
        <v>225704</v>
      </c>
      <c r="L386" s="36">
        <v>115028</v>
      </c>
      <c r="M386" s="36">
        <v>271661</v>
      </c>
      <c r="N386" s="36">
        <f t="shared" si="48"/>
        <v>1367778</v>
      </c>
      <c r="O386" s="36">
        <v>991194</v>
      </c>
      <c r="P386" s="36">
        <v>376584</v>
      </c>
      <c r="Q386" s="36">
        <f t="shared" si="49"/>
        <v>7881575</v>
      </c>
      <c r="R386" s="36">
        <v>6787152</v>
      </c>
      <c r="S386" s="36">
        <v>1094423</v>
      </c>
      <c r="T386" s="36"/>
      <c r="U386" s="36">
        <f t="shared" si="50"/>
        <v>67871.520000000004</v>
      </c>
      <c r="V386" s="36"/>
      <c r="W386" s="36"/>
      <c r="X386" s="36"/>
      <c r="Y386" s="36">
        <f t="shared" si="51"/>
        <v>1094.423</v>
      </c>
      <c r="AA386" s="186">
        <f t="shared" si="52"/>
        <v>0.68823025861749021</v>
      </c>
      <c r="AB386" s="186"/>
      <c r="AC386" s="186"/>
      <c r="AD386" s="186"/>
      <c r="AE386" s="186">
        <f t="shared" si="53"/>
        <v>0.11097659582795988</v>
      </c>
    </row>
    <row r="387" spans="1:31">
      <c r="A387" s="31" t="s">
        <v>738</v>
      </c>
      <c r="B387" s="36">
        <f t="shared" si="45"/>
        <v>10111785</v>
      </c>
      <c r="C387" s="36">
        <v>7943927</v>
      </c>
      <c r="D387" s="36">
        <v>0</v>
      </c>
      <c r="E387" s="36">
        <v>1621851</v>
      </c>
      <c r="F387" s="36">
        <v>200156</v>
      </c>
      <c r="G387" s="36">
        <v>345851</v>
      </c>
      <c r="H387" s="36"/>
      <c r="I387" s="36">
        <f t="shared" si="46"/>
        <v>9835892</v>
      </c>
      <c r="J387" s="36">
        <f t="shared" si="47"/>
        <v>590372</v>
      </c>
      <c r="K387" s="36">
        <v>165229</v>
      </c>
      <c r="L387" s="36">
        <v>155030</v>
      </c>
      <c r="M387" s="36">
        <v>270113</v>
      </c>
      <c r="N387" s="36">
        <f t="shared" si="48"/>
        <v>1464323</v>
      </c>
      <c r="O387" s="36">
        <v>1081552</v>
      </c>
      <c r="P387" s="36">
        <v>382771</v>
      </c>
      <c r="Q387" s="36">
        <f t="shared" si="49"/>
        <v>7781197</v>
      </c>
      <c r="R387" s="36">
        <v>6697147</v>
      </c>
      <c r="S387" s="36">
        <v>1084050</v>
      </c>
      <c r="T387" s="36"/>
      <c r="U387" s="36">
        <f t="shared" si="50"/>
        <v>66971.47</v>
      </c>
      <c r="V387" s="36"/>
      <c r="W387" s="36"/>
      <c r="X387" s="36"/>
      <c r="Y387" s="36">
        <f t="shared" si="51"/>
        <v>1084.05</v>
      </c>
      <c r="AA387" s="186">
        <f t="shared" si="52"/>
        <v>0.68088862708130593</v>
      </c>
      <c r="AB387" s="186"/>
      <c r="AC387" s="186"/>
      <c r="AD387" s="186"/>
      <c r="AE387" s="186">
        <f t="shared" si="53"/>
        <v>0.11021369490433608</v>
      </c>
    </row>
    <row r="388" spans="1:31">
      <c r="A388" s="31" t="s">
        <v>739</v>
      </c>
      <c r="B388" s="36">
        <f t="shared" si="45"/>
        <v>10153565</v>
      </c>
      <c r="C388" s="36">
        <v>8024709</v>
      </c>
      <c r="D388" s="36">
        <v>0</v>
      </c>
      <c r="E388" s="36">
        <v>1592315</v>
      </c>
      <c r="F388" s="36">
        <v>242156</v>
      </c>
      <c r="G388" s="36">
        <v>294385</v>
      </c>
      <c r="H388" s="36"/>
      <c r="I388" s="36">
        <f t="shared" si="46"/>
        <v>9877669</v>
      </c>
      <c r="J388" s="36">
        <f t="shared" si="47"/>
        <v>586009</v>
      </c>
      <c r="K388" s="36">
        <v>197332</v>
      </c>
      <c r="L388" s="36">
        <v>128030</v>
      </c>
      <c r="M388" s="36">
        <v>260647</v>
      </c>
      <c r="N388" s="36">
        <f t="shared" si="48"/>
        <v>1511040</v>
      </c>
      <c r="O388" s="36">
        <v>1112158</v>
      </c>
      <c r="P388" s="36">
        <v>398882</v>
      </c>
      <c r="Q388" s="36">
        <f t="shared" si="49"/>
        <v>7780620</v>
      </c>
      <c r="R388" s="36">
        <v>6715218</v>
      </c>
      <c r="S388" s="36">
        <v>1065402</v>
      </c>
      <c r="T388" s="36"/>
      <c r="U388" s="36">
        <f t="shared" si="50"/>
        <v>67152.179999999993</v>
      </c>
      <c r="V388" s="36"/>
      <c r="W388" s="36"/>
      <c r="X388" s="36"/>
      <c r="Y388" s="36">
        <f t="shared" si="51"/>
        <v>1065.402</v>
      </c>
      <c r="AA388" s="186">
        <f t="shared" si="52"/>
        <v>0.67983833027812535</v>
      </c>
      <c r="AB388" s="186"/>
      <c r="AC388" s="186"/>
      <c r="AD388" s="186"/>
      <c r="AE388" s="186">
        <f t="shared" si="53"/>
        <v>0.10785965798206035</v>
      </c>
    </row>
    <row r="389" spans="1:31">
      <c r="A389" s="31" t="s">
        <v>740</v>
      </c>
      <c r="B389" s="36">
        <f t="shared" si="45"/>
        <v>10218993</v>
      </c>
      <c r="C389" s="36">
        <v>8101238</v>
      </c>
      <c r="D389" s="36">
        <v>0</v>
      </c>
      <c r="E389" s="36">
        <v>1564063</v>
      </c>
      <c r="F389" s="36">
        <v>286985</v>
      </c>
      <c r="G389" s="36">
        <v>266707</v>
      </c>
      <c r="H389" s="36"/>
      <c r="I389" s="36">
        <f t="shared" si="46"/>
        <v>9939880</v>
      </c>
      <c r="J389" s="36">
        <f t="shared" si="47"/>
        <v>632017</v>
      </c>
      <c r="K389" s="36">
        <v>260406</v>
      </c>
      <c r="L389" s="36">
        <v>97032</v>
      </c>
      <c r="M389" s="36">
        <v>274579</v>
      </c>
      <c r="N389" s="36">
        <f t="shared" si="48"/>
        <v>1528357</v>
      </c>
      <c r="O389" s="36">
        <v>1119855</v>
      </c>
      <c r="P389" s="36">
        <v>408502</v>
      </c>
      <c r="Q389" s="36">
        <f t="shared" si="49"/>
        <v>7779506</v>
      </c>
      <c r="R389" s="36">
        <v>6720977</v>
      </c>
      <c r="S389" s="36">
        <v>1058529</v>
      </c>
      <c r="T389" s="36"/>
      <c r="U389" s="36">
        <f t="shared" si="50"/>
        <v>67209.77</v>
      </c>
      <c r="V389" s="36"/>
      <c r="W389" s="36"/>
      <c r="X389" s="36"/>
      <c r="Y389" s="36">
        <f t="shared" si="51"/>
        <v>1058.529</v>
      </c>
      <c r="AA389" s="186">
        <f t="shared" si="52"/>
        <v>0.67616279069767438</v>
      </c>
      <c r="AB389" s="186"/>
      <c r="AC389" s="186"/>
      <c r="AD389" s="186"/>
      <c r="AE389" s="186">
        <f t="shared" si="53"/>
        <v>0.10649313673806927</v>
      </c>
    </row>
    <row r="390" spans="1:31">
      <c r="A390" s="31" t="s">
        <v>741</v>
      </c>
      <c r="B390" s="36">
        <f t="shared" si="45"/>
        <v>10179459</v>
      </c>
      <c r="C390" s="36">
        <v>8043239</v>
      </c>
      <c r="D390" s="36">
        <v>0</v>
      </c>
      <c r="E390" s="36">
        <v>1583876</v>
      </c>
      <c r="F390" s="36">
        <v>331758</v>
      </c>
      <c r="G390" s="36">
        <v>220586</v>
      </c>
      <c r="H390" s="36"/>
      <c r="I390" s="36">
        <f t="shared" si="46"/>
        <v>9900346</v>
      </c>
      <c r="J390" s="36">
        <f t="shared" si="47"/>
        <v>550548</v>
      </c>
      <c r="K390" s="36">
        <v>153285</v>
      </c>
      <c r="L390" s="36">
        <v>124032</v>
      </c>
      <c r="M390" s="36">
        <v>273231</v>
      </c>
      <c r="N390" s="36">
        <f t="shared" si="48"/>
        <v>1605970</v>
      </c>
      <c r="O390" s="36">
        <v>1241145</v>
      </c>
      <c r="P390" s="36">
        <v>364825</v>
      </c>
      <c r="Q390" s="36">
        <f t="shared" si="49"/>
        <v>7743828</v>
      </c>
      <c r="R390" s="36">
        <v>6648809</v>
      </c>
      <c r="S390" s="36">
        <v>1095019</v>
      </c>
      <c r="T390" s="36"/>
      <c r="U390" s="36">
        <f t="shared" si="50"/>
        <v>66488.09</v>
      </c>
      <c r="V390" s="36"/>
      <c r="W390" s="36"/>
      <c r="X390" s="36"/>
      <c r="Y390" s="36">
        <f t="shared" si="51"/>
        <v>1095.019</v>
      </c>
      <c r="AA390" s="186">
        <f t="shared" si="52"/>
        <v>0.67157339753580325</v>
      </c>
      <c r="AB390" s="186"/>
      <c r="AC390" s="186"/>
      <c r="AD390" s="186"/>
      <c r="AE390" s="186">
        <f t="shared" si="53"/>
        <v>0.11060411424004778</v>
      </c>
    </row>
    <row r="391" spans="1:31">
      <c r="B391" s="36"/>
      <c r="C391" s="36"/>
      <c r="D391" s="36"/>
      <c r="E391" s="36"/>
      <c r="F391" s="36"/>
      <c r="G391" s="36"/>
      <c r="H391" s="36"/>
      <c r="I391" s="36">
        <f t="shared" si="46"/>
        <v>0</v>
      </c>
      <c r="J391" s="36">
        <f t="shared" si="47"/>
        <v>0</v>
      </c>
      <c r="K391" s="36"/>
      <c r="L391" s="36"/>
      <c r="M391" s="36"/>
      <c r="N391" s="36">
        <f t="shared" si="48"/>
        <v>0</v>
      </c>
      <c r="O391" s="36"/>
      <c r="P391" s="36"/>
      <c r="Q391" s="36">
        <f t="shared" si="49"/>
        <v>0</v>
      </c>
      <c r="R391" s="36"/>
      <c r="S391" s="36"/>
      <c r="T391" s="36"/>
      <c r="U391" s="36"/>
      <c r="V391" s="36"/>
      <c r="W391" s="36"/>
      <c r="X391" s="36"/>
      <c r="Y391" s="36"/>
      <c r="AA391" s="186"/>
      <c r="AE391" s="186"/>
    </row>
    <row r="392" spans="1:31">
      <c r="B392" s="36"/>
      <c r="C392" s="36"/>
      <c r="D392" s="36"/>
      <c r="E392" s="36"/>
      <c r="F392" s="36"/>
      <c r="G392" s="36"/>
      <c r="H392" s="36"/>
      <c r="I392" s="36">
        <f t="shared" si="46"/>
        <v>0</v>
      </c>
      <c r="J392" s="36">
        <f t="shared" si="47"/>
        <v>0</v>
      </c>
      <c r="K392" s="36"/>
      <c r="L392" s="36"/>
      <c r="M392" s="36"/>
      <c r="N392" s="36">
        <f t="shared" si="48"/>
        <v>0</v>
      </c>
      <c r="O392" s="36"/>
      <c r="P392" s="36"/>
      <c r="Q392" s="36">
        <f t="shared" si="49"/>
        <v>0</v>
      </c>
      <c r="R392" s="36"/>
      <c r="S392" s="36"/>
      <c r="T392" s="36"/>
      <c r="U392" s="36"/>
      <c r="V392" s="36"/>
      <c r="W392" s="36"/>
      <c r="X392" s="36"/>
      <c r="Y392" s="36"/>
      <c r="AA392" s="186"/>
      <c r="AE392" s="186"/>
    </row>
    <row r="393" spans="1:31">
      <c r="A393" s="162" t="s">
        <v>747</v>
      </c>
      <c r="B393" s="36"/>
      <c r="C393" s="36"/>
      <c r="D393" s="36"/>
      <c r="E393" s="36"/>
      <c r="F393" s="36"/>
      <c r="G393" s="36"/>
      <c r="H393" s="36"/>
      <c r="I393" s="36">
        <f t="shared" si="46"/>
        <v>0</v>
      </c>
      <c r="J393" s="36">
        <f t="shared" si="47"/>
        <v>0</v>
      </c>
      <c r="K393" s="36"/>
      <c r="L393" s="36"/>
      <c r="M393" s="36"/>
      <c r="N393" s="36">
        <f t="shared" si="48"/>
        <v>0</v>
      </c>
      <c r="O393" s="36"/>
      <c r="P393" s="36"/>
      <c r="Q393" s="36">
        <f t="shared" si="49"/>
        <v>0</v>
      </c>
      <c r="R393" s="36"/>
      <c r="S393" s="36"/>
      <c r="T393" s="36"/>
      <c r="U393" s="36"/>
      <c r="V393" s="36"/>
      <c r="W393" s="36"/>
      <c r="X393" s="36"/>
      <c r="Y393" s="36"/>
      <c r="AA393" s="186"/>
      <c r="AE393" s="186"/>
    </row>
    <row r="394" spans="1:31">
      <c r="A394" s="31">
        <v>1982</v>
      </c>
      <c r="B394" s="36">
        <f t="shared" ref="B394:B439" si="54">SUM(C394:G394)</f>
        <v>1167216.333333333</v>
      </c>
      <c r="C394" s="36">
        <f>AVERAGE(C10:C18)</f>
        <v>899679.66666666663</v>
      </c>
      <c r="D394" s="36">
        <f t="shared" ref="D394:S394" si="55">AVERAGE(D10:D18)</f>
        <v>123</v>
      </c>
      <c r="E394" s="36">
        <f t="shared" si="55"/>
        <v>157230</v>
      </c>
      <c r="F394" s="36">
        <f t="shared" si="55"/>
        <v>23802.333333333332</v>
      </c>
      <c r="G394" s="36">
        <f t="shared" si="55"/>
        <v>86381.333333333328</v>
      </c>
      <c r="H394" s="36" t="e">
        <f t="shared" si="55"/>
        <v>#DIV/0!</v>
      </c>
      <c r="I394" s="36">
        <f t="shared" si="46"/>
        <v>1166678.5555555555</v>
      </c>
      <c r="J394" s="36">
        <f t="shared" si="47"/>
        <v>337257.66666666663</v>
      </c>
      <c r="K394" s="36">
        <f t="shared" si="55"/>
        <v>205060</v>
      </c>
      <c r="L394" s="36">
        <f t="shared" si="55"/>
        <v>22428.444444444445</v>
      </c>
      <c r="M394" s="36">
        <f t="shared" si="55"/>
        <v>109769.22222222222</v>
      </c>
      <c r="N394" s="36">
        <f t="shared" si="48"/>
        <v>198994.44444444444</v>
      </c>
      <c r="O394" s="36">
        <f t="shared" si="55"/>
        <v>78109.777777777781</v>
      </c>
      <c r="P394" s="36">
        <f t="shared" si="55"/>
        <v>120884.66666666667</v>
      </c>
      <c r="Q394" s="36">
        <f t="shared" si="49"/>
        <v>630426.44444444438</v>
      </c>
      <c r="R394" s="36">
        <f t="shared" si="55"/>
        <v>616509.88888888888</v>
      </c>
      <c r="S394" s="36">
        <f t="shared" si="55"/>
        <v>13916.555555555555</v>
      </c>
      <c r="T394" s="36"/>
      <c r="U394" s="36">
        <f t="shared" si="50"/>
        <v>6165.0988888888887</v>
      </c>
      <c r="V394" s="36"/>
      <c r="W394" s="36"/>
      <c r="X394" s="36"/>
      <c r="Y394" s="36">
        <f t="shared" si="51"/>
        <v>13.916555555555554</v>
      </c>
      <c r="AA394" s="186">
        <f t="shared" si="52"/>
        <v>0.52843166264877106</v>
      </c>
      <c r="AE394" s="186">
        <f t="shared" si="53"/>
        <v>1.1928354634862292E-2</v>
      </c>
    </row>
    <row r="395" spans="1:31">
      <c r="A395" s="31">
        <v>1983</v>
      </c>
      <c r="B395" s="36">
        <f t="shared" si="54"/>
        <v>1300486.0833333333</v>
      </c>
      <c r="C395" s="36">
        <f>AVERAGE(C19:C30)</f>
        <v>1030868.25</v>
      </c>
      <c r="D395" s="36">
        <f t="shared" ref="D395:S395" si="56">AVERAGE(D19:D30)</f>
        <v>92.666666666666671</v>
      </c>
      <c r="E395" s="36">
        <f t="shared" si="56"/>
        <v>136006.25</v>
      </c>
      <c r="F395" s="36">
        <f t="shared" si="56"/>
        <v>35405.166666666664</v>
      </c>
      <c r="G395" s="36">
        <f t="shared" si="56"/>
        <v>98113.75</v>
      </c>
      <c r="H395" s="36" t="e">
        <f t="shared" si="56"/>
        <v>#DIV/0!</v>
      </c>
      <c r="I395" s="36">
        <f t="shared" ref="I395:I425" si="57">SUM(J395,N395,Q395)</f>
        <v>1299979.0833333333</v>
      </c>
      <c r="J395" s="36">
        <f t="shared" ref="J395:J425" si="58">SUM(K395:M395)</f>
        <v>382758.5</v>
      </c>
      <c r="K395" s="36">
        <f t="shared" si="56"/>
        <v>227074.08333333334</v>
      </c>
      <c r="L395" s="36">
        <f t="shared" si="56"/>
        <v>22579.833333333332</v>
      </c>
      <c r="M395" s="36">
        <f t="shared" si="56"/>
        <v>133104.58333333334</v>
      </c>
      <c r="N395" s="36">
        <f t="shared" ref="N395:N425" si="59">SUM(O395:P395)</f>
        <v>182838.58333333331</v>
      </c>
      <c r="O395" s="36">
        <f t="shared" si="56"/>
        <v>78843.833333333328</v>
      </c>
      <c r="P395" s="36">
        <f t="shared" si="56"/>
        <v>103994.75</v>
      </c>
      <c r="Q395" s="36">
        <f t="shared" ref="Q395:Q425" si="60">SUM(R395:S395)</f>
        <v>734382</v>
      </c>
      <c r="R395" s="36">
        <f t="shared" si="56"/>
        <v>724950.08333333337</v>
      </c>
      <c r="S395" s="36">
        <f t="shared" si="56"/>
        <v>9431.9166666666661</v>
      </c>
      <c r="T395" s="36"/>
      <c r="U395" s="36">
        <f t="shared" ref="U395:U425" si="61">R395/100</f>
        <v>7249.5008333333335</v>
      </c>
      <c r="V395" s="36"/>
      <c r="W395" s="36"/>
      <c r="X395" s="36"/>
      <c r="Y395" s="36">
        <f t="shared" ref="Y395:Y425" si="62">S395/1000</f>
        <v>9.4319166666666661</v>
      </c>
      <c r="AA395" s="186">
        <f t="shared" ref="AA395:AA425" si="63">R395/I395</f>
        <v>0.55766288290920585</v>
      </c>
      <c r="AE395" s="186">
        <f t="shared" ref="AE395:AE425" si="64">S395/I395</f>
        <v>7.2554372509455118E-3</v>
      </c>
    </row>
    <row r="396" spans="1:31">
      <c r="A396" s="31">
        <v>1984</v>
      </c>
      <c r="B396" s="36">
        <f t="shared" si="54"/>
        <v>1456261.75</v>
      </c>
      <c r="C396" s="36">
        <f>AVERAGE(C31:C42)</f>
        <v>1162273.5</v>
      </c>
      <c r="D396" s="36">
        <f t="shared" ref="D396:S396" si="65">AVERAGE(D31:D42)</f>
        <v>33.166666666666664</v>
      </c>
      <c r="E396" s="36">
        <f t="shared" si="65"/>
        <v>139561.33333333334</v>
      </c>
      <c r="F396" s="36">
        <f t="shared" si="65"/>
        <v>71178.416666666672</v>
      </c>
      <c r="G396" s="36">
        <f t="shared" si="65"/>
        <v>83215.333333333328</v>
      </c>
      <c r="H396" s="36" t="e">
        <f t="shared" si="65"/>
        <v>#DIV/0!</v>
      </c>
      <c r="I396" s="36">
        <f t="shared" si="57"/>
        <v>1455814.6666666665</v>
      </c>
      <c r="J396" s="36">
        <f t="shared" si="58"/>
        <v>445632.33333333331</v>
      </c>
      <c r="K396" s="36">
        <f t="shared" si="65"/>
        <v>270420.58333333331</v>
      </c>
      <c r="L396" s="36">
        <f t="shared" si="65"/>
        <v>21232.25</v>
      </c>
      <c r="M396" s="36">
        <f t="shared" si="65"/>
        <v>153979.5</v>
      </c>
      <c r="N396" s="36">
        <f t="shared" si="59"/>
        <v>185046.58333333334</v>
      </c>
      <c r="O396" s="36">
        <f t="shared" si="65"/>
        <v>80435.666666666672</v>
      </c>
      <c r="P396" s="36">
        <f t="shared" si="65"/>
        <v>104610.91666666667</v>
      </c>
      <c r="Q396" s="36">
        <f t="shared" si="60"/>
        <v>825135.75</v>
      </c>
      <c r="R396" s="36">
        <f t="shared" si="65"/>
        <v>811417.58333333337</v>
      </c>
      <c r="S396" s="36">
        <f t="shared" si="65"/>
        <v>13718.166666666666</v>
      </c>
      <c r="T396" s="36"/>
      <c r="U396" s="36">
        <f t="shared" si="61"/>
        <v>8114.1758333333337</v>
      </c>
      <c r="V396" s="36"/>
      <c r="W396" s="36"/>
      <c r="X396" s="36"/>
      <c r="Y396" s="36">
        <f t="shared" si="62"/>
        <v>13.718166666666667</v>
      </c>
      <c r="AA396" s="186">
        <f t="shared" si="63"/>
        <v>0.55736324266550419</v>
      </c>
      <c r="AE396" s="186">
        <f t="shared" si="64"/>
        <v>9.4230172155613228E-3</v>
      </c>
    </row>
    <row r="397" spans="1:31">
      <c r="A397" s="31">
        <v>1985</v>
      </c>
      <c r="B397" s="36">
        <f t="shared" si="54"/>
        <v>1584892.75</v>
      </c>
      <c r="C397" s="36">
        <f>AVERAGE(C43:C54)</f>
        <v>1294849</v>
      </c>
      <c r="D397" s="36">
        <f t="shared" ref="D397:S397" si="66">AVERAGE(D43:D54)</f>
        <v>17.333333333333332</v>
      </c>
      <c r="E397" s="36">
        <f t="shared" si="66"/>
        <v>131904.33333333334</v>
      </c>
      <c r="F397" s="36">
        <f t="shared" si="66"/>
        <v>96787.916666666672</v>
      </c>
      <c r="G397" s="36">
        <f t="shared" si="66"/>
        <v>61334.166666666664</v>
      </c>
      <c r="H397" s="36" t="e">
        <f t="shared" si="66"/>
        <v>#DIV/0!</v>
      </c>
      <c r="I397" s="36">
        <f t="shared" si="57"/>
        <v>1584461.0833333333</v>
      </c>
      <c r="J397" s="36">
        <f t="shared" si="58"/>
        <v>512124.33333333337</v>
      </c>
      <c r="K397" s="36">
        <f t="shared" si="66"/>
        <v>343686.33333333331</v>
      </c>
      <c r="L397" s="36">
        <f t="shared" si="66"/>
        <v>10730.166666666666</v>
      </c>
      <c r="M397" s="36">
        <f t="shared" si="66"/>
        <v>157707.83333333334</v>
      </c>
      <c r="N397" s="36">
        <f t="shared" si="59"/>
        <v>181155.41666666669</v>
      </c>
      <c r="O397" s="36">
        <f t="shared" si="66"/>
        <v>77912.166666666672</v>
      </c>
      <c r="P397" s="36">
        <f t="shared" si="66"/>
        <v>103243.25</v>
      </c>
      <c r="Q397" s="36">
        <f t="shared" si="60"/>
        <v>891181.33333333326</v>
      </c>
      <c r="R397" s="36">
        <f t="shared" si="66"/>
        <v>873250.41666666663</v>
      </c>
      <c r="S397" s="36">
        <f t="shared" si="66"/>
        <v>17930.916666666668</v>
      </c>
      <c r="T397" s="36"/>
      <c r="U397" s="36">
        <f t="shared" si="61"/>
        <v>8732.5041666666657</v>
      </c>
      <c r="V397" s="36"/>
      <c r="W397" s="36"/>
      <c r="X397" s="36"/>
      <c r="Y397" s="36">
        <f t="shared" si="62"/>
        <v>17.930916666666668</v>
      </c>
      <c r="AA397" s="186">
        <f t="shared" si="63"/>
        <v>0.55113402648524079</v>
      </c>
      <c r="AE397" s="186">
        <f t="shared" si="64"/>
        <v>1.1316728984560629E-2</v>
      </c>
    </row>
    <row r="398" spans="1:31">
      <c r="A398" s="31">
        <v>1986</v>
      </c>
      <c r="B398" s="36">
        <f t="shared" si="54"/>
        <v>1719083</v>
      </c>
      <c r="C398" s="36">
        <f>AVERAGE(C55:C66)</f>
        <v>1395646</v>
      </c>
      <c r="D398" s="36">
        <f t="shared" ref="D398:S398" si="67">AVERAGE(D55:D66)</f>
        <v>7.25</v>
      </c>
      <c r="E398" s="36">
        <f t="shared" si="67"/>
        <v>162534.5</v>
      </c>
      <c r="F398" s="36">
        <f t="shared" si="67"/>
        <v>99589.416666666672</v>
      </c>
      <c r="G398" s="36">
        <f t="shared" si="67"/>
        <v>61305.833333333336</v>
      </c>
      <c r="H398" s="36" t="e">
        <f t="shared" si="67"/>
        <v>#DIV/0!</v>
      </c>
      <c r="I398" s="36">
        <f t="shared" si="57"/>
        <v>1718661.5</v>
      </c>
      <c r="J398" s="36">
        <f t="shared" si="58"/>
        <v>603925.91666666663</v>
      </c>
      <c r="K398" s="36">
        <f t="shared" si="67"/>
        <v>433103.75</v>
      </c>
      <c r="L398" s="36">
        <f t="shared" si="67"/>
        <v>10341.333333333334</v>
      </c>
      <c r="M398" s="36">
        <f t="shared" si="67"/>
        <v>160480.83333333334</v>
      </c>
      <c r="N398" s="36">
        <f t="shared" si="59"/>
        <v>163865.41666666669</v>
      </c>
      <c r="O398" s="36">
        <f t="shared" si="67"/>
        <v>39808</v>
      </c>
      <c r="P398" s="36">
        <f t="shared" si="67"/>
        <v>124057.41666666667</v>
      </c>
      <c r="Q398" s="36">
        <f t="shared" si="60"/>
        <v>950870.16666666663</v>
      </c>
      <c r="R398" s="36">
        <f t="shared" si="67"/>
        <v>922734.41666666663</v>
      </c>
      <c r="S398" s="36">
        <f t="shared" si="67"/>
        <v>28135.75</v>
      </c>
      <c r="T398" s="36"/>
      <c r="U398" s="36">
        <f t="shared" si="61"/>
        <v>9227.3441666666658</v>
      </c>
      <c r="V398" s="36"/>
      <c r="W398" s="36"/>
      <c r="X398" s="36"/>
      <c r="Y398" s="36">
        <f t="shared" si="62"/>
        <v>28.135750000000002</v>
      </c>
      <c r="AA398" s="186">
        <f t="shared" si="63"/>
        <v>0.53689130562747034</v>
      </c>
      <c r="AE398" s="186">
        <f t="shared" si="64"/>
        <v>1.637073385305949E-2</v>
      </c>
    </row>
    <row r="399" spans="1:31">
      <c r="A399" s="31">
        <v>1987</v>
      </c>
      <c r="B399" s="36">
        <f t="shared" si="54"/>
        <v>1898904.0833333333</v>
      </c>
      <c r="C399" s="36">
        <f>AVERAGE(C67:C78)</f>
        <v>1485844.3333333333</v>
      </c>
      <c r="D399" s="36">
        <f t="shared" ref="D399:S399" si="68">AVERAGE(D67:D78)</f>
        <v>5.5</v>
      </c>
      <c r="E399" s="36">
        <f t="shared" si="68"/>
        <v>194216.83333333334</v>
      </c>
      <c r="F399" s="36">
        <f t="shared" si="68"/>
        <v>152811</v>
      </c>
      <c r="G399" s="36">
        <f t="shared" si="68"/>
        <v>66026.416666666672</v>
      </c>
      <c r="H399" s="36" t="e">
        <f t="shared" si="68"/>
        <v>#DIV/0!</v>
      </c>
      <c r="I399" s="36">
        <f t="shared" si="57"/>
        <v>1898485</v>
      </c>
      <c r="J399" s="36">
        <f t="shared" si="58"/>
        <v>743625.16666666663</v>
      </c>
      <c r="K399" s="36">
        <f t="shared" si="68"/>
        <v>500334.16666666669</v>
      </c>
      <c r="L399" s="36">
        <f t="shared" si="68"/>
        <v>24867.833333333332</v>
      </c>
      <c r="M399" s="36">
        <f t="shared" si="68"/>
        <v>218423.16666666666</v>
      </c>
      <c r="N399" s="36">
        <f t="shared" si="59"/>
        <v>172834.33333333331</v>
      </c>
      <c r="O399" s="36">
        <f t="shared" si="68"/>
        <v>36452.916666666664</v>
      </c>
      <c r="P399" s="36">
        <f t="shared" si="68"/>
        <v>136381.41666666666</v>
      </c>
      <c r="Q399" s="36">
        <f t="shared" si="60"/>
        <v>982025.5</v>
      </c>
      <c r="R399" s="36">
        <f t="shared" si="68"/>
        <v>949057.5</v>
      </c>
      <c r="S399" s="36">
        <f t="shared" si="68"/>
        <v>32968</v>
      </c>
      <c r="T399" s="36"/>
      <c r="U399" s="36">
        <f t="shared" si="61"/>
        <v>9490.5750000000007</v>
      </c>
      <c r="V399" s="36"/>
      <c r="W399" s="36"/>
      <c r="X399" s="36"/>
      <c r="Y399" s="36">
        <f t="shared" si="62"/>
        <v>32.968000000000004</v>
      </c>
      <c r="AA399" s="186">
        <f t="shared" si="63"/>
        <v>0.49990255387848731</v>
      </c>
      <c r="AE399" s="186">
        <f t="shared" si="64"/>
        <v>1.7365425589351509E-2</v>
      </c>
    </row>
    <row r="400" spans="1:31">
      <c r="A400" s="31">
        <v>1988</v>
      </c>
      <c r="B400" s="36">
        <f t="shared" si="54"/>
        <v>2030791.4166666665</v>
      </c>
      <c r="C400" s="36">
        <f>AVERAGE(C79:C90)</f>
        <v>1555713.5</v>
      </c>
      <c r="D400" s="36">
        <f t="shared" ref="D400:S400" si="69">AVERAGE(D79:D90)</f>
        <v>4.583333333333333</v>
      </c>
      <c r="E400" s="36">
        <f t="shared" si="69"/>
        <v>220507.33333333334</v>
      </c>
      <c r="F400" s="36">
        <f t="shared" si="69"/>
        <v>188891.08333333334</v>
      </c>
      <c r="G400" s="36">
        <f t="shared" si="69"/>
        <v>65674.916666666672</v>
      </c>
      <c r="H400" s="36" t="e">
        <f t="shared" si="69"/>
        <v>#DIV/0!</v>
      </c>
      <c r="I400" s="36">
        <f t="shared" si="57"/>
        <v>2030373.0833333333</v>
      </c>
      <c r="J400" s="36">
        <f t="shared" si="58"/>
        <v>845976.91666666663</v>
      </c>
      <c r="K400" s="36">
        <f t="shared" si="69"/>
        <v>541021.41666666663</v>
      </c>
      <c r="L400" s="36">
        <f t="shared" si="69"/>
        <v>50803.833333333336</v>
      </c>
      <c r="M400" s="36">
        <f t="shared" si="69"/>
        <v>254151.66666666666</v>
      </c>
      <c r="N400" s="36">
        <f t="shared" si="59"/>
        <v>209699.16666666669</v>
      </c>
      <c r="O400" s="36">
        <f t="shared" si="69"/>
        <v>72097.416666666672</v>
      </c>
      <c r="P400" s="36">
        <f t="shared" si="69"/>
        <v>137601.75</v>
      </c>
      <c r="Q400" s="36">
        <f t="shared" si="60"/>
        <v>974697</v>
      </c>
      <c r="R400" s="36">
        <f t="shared" si="69"/>
        <v>942594.58333333337</v>
      </c>
      <c r="S400" s="36">
        <f t="shared" si="69"/>
        <v>32102.416666666668</v>
      </c>
      <c r="T400" s="36"/>
      <c r="U400" s="36">
        <f t="shared" si="61"/>
        <v>9425.9458333333332</v>
      </c>
      <c r="V400" s="36"/>
      <c r="W400" s="36"/>
      <c r="X400" s="36"/>
      <c r="Y400" s="36">
        <f t="shared" si="62"/>
        <v>32.10241666666667</v>
      </c>
      <c r="AA400" s="186">
        <f t="shared" si="63"/>
        <v>0.46424698547807947</v>
      </c>
      <c r="AE400" s="186">
        <f t="shared" si="64"/>
        <v>1.581109251801301E-2</v>
      </c>
    </row>
    <row r="401" spans="1:31">
      <c r="A401" s="31">
        <v>1989</v>
      </c>
      <c r="B401" s="36">
        <f t="shared" si="54"/>
        <v>2096283</v>
      </c>
      <c r="C401" s="36">
        <f>AVERAGE(C91:C102)</f>
        <v>1596436.1666666667</v>
      </c>
      <c r="D401" s="36">
        <f t="shared" ref="D401:S401" si="70">AVERAGE(D91:D102)</f>
        <v>0</v>
      </c>
      <c r="E401" s="36">
        <f t="shared" si="70"/>
        <v>229809.83333333334</v>
      </c>
      <c r="F401" s="36">
        <f t="shared" si="70"/>
        <v>216160.16666666666</v>
      </c>
      <c r="G401" s="36">
        <f t="shared" si="70"/>
        <v>53876.833333333336</v>
      </c>
      <c r="H401" s="36" t="e">
        <f t="shared" si="70"/>
        <v>#DIV/0!</v>
      </c>
      <c r="I401" s="36">
        <f t="shared" si="57"/>
        <v>2095870.083333333</v>
      </c>
      <c r="J401" s="36">
        <f t="shared" si="58"/>
        <v>903693.41666666651</v>
      </c>
      <c r="K401" s="36">
        <f t="shared" si="70"/>
        <v>595237.91666666663</v>
      </c>
      <c r="L401" s="36">
        <f t="shared" si="70"/>
        <v>38832.666666666664</v>
      </c>
      <c r="M401" s="36">
        <f t="shared" si="70"/>
        <v>269622.83333333331</v>
      </c>
      <c r="N401" s="36">
        <f t="shared" si="59"/>
        <v>219151.08333333334</v>
      </c>
      <c r="O401" s="36">
        <f t="shared" si="70"/>
        <v>48701.75</v>
      </c>
      <c r="P401" s="36">
        <f t="shared" si="70"/>
        <v>170449.33333333334</v>
      </c>
      <c r="Q401" s="36">
        <f t="shared" si="60"/>
        <v>973025.58333333337</v>
      </c>
      <c r="R401" s="36">
        <f t="shared" si="70"/>
        <v>952496.83333333337</v>
      </c>
      <c r="S401" s="36">
        <f t="shared" si="70"/>
        <v>20528.75</v>
      </c>
      <c r="T401" s="36"/>
      <c r="U401" s="36">
        <f t="shared" si="61"/>
        <v>9524.9683333333342</v>
      </c>
      <c r="V401" s="36"/>
      <c r="W401" s="36"/>
      <c r="X401" s="36"/>
      <c r="Y401" s="36">
        <f t="shared" si="62"/>
        <v>20.528749999999999</v>
      </c>
      <c r="AA401" s="186">
        <f t="shared" si="63"/>
        <v>0.45446368117362246</v>
      </c>
      <c r="AE401" s="186">
        <f t="shared" si="64"/>
        <v>9.7948580702819504E-3</v>
      </c>
    </row>
    <row r="402" spans="1:31">
      <c r="A402" s="31">
        <v>1990</v>
      </c>
      <c r="B402" s="36">
        <f t="shared" si="54"/>
        <v>2171027.4166666665</v>
      </c>
      <c r="C402" s="36">
        <f>AVERAGE(C103:C114)</f>
        <v>1638718.5</v>
      </c>
      <c r="D402" s="36">
        <f t="shared" ref="D402:S402" si="71">AVERAGE(D103:D114)</f>
        <v>0</v>
      </c>
      <c r="E402" s="36">
        <f t="shared" si="71"/>
        <v>241425.08333333334</v>
      </c>
      <c r="F402" s="36">
        <f t="shared" si="71"/>
        <v>251622.25</v>
      </c>
      <c r="G402" s="36">
        <f t="shared" si="71"/>
        <v>39261.583333333336</v>
      </c>
      <c r="H402" s="36" t="e">
        <f t="shared" si="71"/>
        <v>#DIV/0!</v>
      </c>
      <c r="I402" s="36">
        <f t="shared" si="57"/>
        <v>2170613.5</v>
      </c>
      <c r="J402" s="36">
        <f t="shared" si="58"/>
        <v>925186.5</v>
      </c>
      <c r="K402" s="36">
        <f t="shared" si="71"/>
        <v>612135.83333333337</v>
      </c>
      <c r="L402" s="36">
        <f t="shared" si="71"/>
        <v>22580.916666666668</v>
      </c>
      <c r="M402" s="36">
        <f t="shared" si="71"/>
        <v>290469.75</v>
      </c>
      <c r="N402" s="36">
        <f t="shared" si="59"/>
        <v>273385.5</v>
      </c>
      <c r="O402" s="36">
        <f t="shared" si="71"/>
        <v>83932.5</v>
      </c>
      <c r="P402" s="36">
        <f t="shared" si="71"/>
        <v>189453</v>
      </c>
      <c r="Q402" s="36">
        <f t="shared" si="60"/>
        <v>972041.5</v>
      </c>
      <c r="R402" s="36">
        <f t="shared" si="71"/>
        <v>942650.25</v>
      </c>
      <c r="S402" s="36">
        <f t="shared" si="71"/>
        <v>29391.25</v>
      </c>
      <c r="T402" s="36"/>
      <c r="U402" s="36">
        <f t="shared" si="61"/>
        <v>9426.5025000000005</v>
      </c>
      <c r="V402" s="36"/>
      <c r="W402" s="36"/>
      <c r="X402" s="36"/>
      <c r="Y402" s="36">
        <f t="shared" si="62"/>
        <v>29.391249999999999</v>
      </c>
      <c r="AA402" s="186">
        <f t="shared" si="63"/>
        <v>0.43427825819750959</v>
      </c>
      <c r="AE402" s="186">
        <f t="shared" si="64"/>
        <v>1.3540526675983541E-2</v>
      </c>
    </row>
    <row r="403" spans="1:31">
      <c r="A403" s="31">
        <v>1991</v>
      </c>
      <c r="B403" s="36">
        <f t="shared" si="54"/>
        <v>2239381.1666666665</v>
      </c>
      <c r="C403" s="36">
        <f>AVERAGE(C115:C126)</f>
        <v>1694350</v>
      </c>
      <c r="D403" s="36">
        <f t="shared" ref="D403:S403" si="72">AVERAGE(D115:D126)</f>
        <v>0</v>
      </c>
      <c r="E403" s="36">
        <f t="shared" si="72"/>
        <v>226818.33333333334</v>
      </c>
      <c r="F403" s="36">
        <f t="shared" si="72"/>
        <v>294566.33333333331</v>
      </c>
      <c r="G403" s="36">
        <f t="shared" si="72"/>
        <v>23646.5</v>
      </c>
      <c r="H403" s="36" t="e">
        <f t="shared" si="72"/>
        <v>#DIV/0!</v>
      </c>
      <c r="I403" s="36">
        <f t="shared" si="57"/>
        <v>2238967.4166666665</v>
      </c>
      <c r="J403" s="36">
        <f t="shared" si="58"/>
        <v>998583.16666666674</v>
      </c>
      <c r="K403" s="36">
        <f t="shared" si="72"/>
        <v>660205.83333333337</v>
      </c>
      <c r="L403" s="36">
        <f t="shared" si="72"/>
        <v>20578.583333333332</v>
      </c>
      <c r="M403" s="36">
        <f t="shared" si="72"/>
        <v>317798.75</v>
      </c>
      <c r="N403" s="36">
        <f t="shared" si="59"/>
        <v>249433.58333333334</v>
      </c>
      <c r="O403" s="36">
        <f t="shared" si="72"/>
        <v>74851.25</v>
      </c>
      <c r="P403" s="36">
        <f t="shared" si="72"/>
        <v>174582.33333333334</v>
      </c>
      <c r="Q403" s="36">
        <f t="shared" si="60"/>
        <v>990950.66666666663</v>
      </c>
      <c r="R403" s="36">
        <f t="shared" si="72"/>
        <v>959293.16666666663</v>
      </c>
      <c r="S403" s="36">
        <f t="shared" si="72"/>
        <v>31657.5</v>
      </c>
      <c r="T403" s="36"/>
      <c r="U403" s="36">
        <f t="shared" si="61"/>
        <v>9592.9316666666655</v>
      </c>
      <c r="V403" s="36"/>
      <c r="W403" s="36"/>
      <c r="X403" s="36"/>
      <c r="Y403" s="36">
        <f t="shared" si="62"/>
        <v>31.657499999999999</v>
      </c>
      <c r="AA403" s="186">
        <f t="shared" si="63"/>
        <v>0.42845338414743195</v>
      </c>
      <c r="AE403" s="186">
        <f t="shared" si="64"/>
        <v>1.4139330373610842E-2</v>
      </c>
    </row>
    <row r="404" spans="1:31">
      <c r="A404" s="31">
        <v>1992</v>
      </c>
      <c r="B404" s="36">
        <f t="shared" si="54"/>
        <v>2338283.416666667</v>
      </c>
      <c r="C404" s="36">
        <f>AVERAGE(C127:C138)</f>
        <v>1762074.0833333333</v>
      </c>
      <c r="D404" s="36">
        <f t="shared" ref="D404:S404" si="73">AVERAGE(D127:D138)</f>
        <v>0</v>
      </c>
      <c r="E404" s="36">
        <f t="shared" si="73"/>
        <v>212359.16666666666</v>
      </c>
      <c r="F404" s="36">
        <f t="shared" si="73"/>
        <v>339962.58333333331</v>
      </c>
      <c r="G404" s="36">
        <f t="shared" si="73"/>
        <v>23887.583333333332</v>
      </c>
      <c r="H404" s="36" t="e">
        <f t="shared" si="73"/>
        <v>#DIV/0!</v>
      </c>
      <c r="I404" s="36">
        <f t="shared" si="57"/>
        <v>2337869.75</v>
      </c>
      <c r="J404" s="36">
        <f t="shared" si="58"/>
        <v>1133425.0833333333</v>
      </c>
      <c r="K404" s="36">
        <f t="shared" si="73"/>
        <v>715664.5</v>
      </c>
      <c r="L404" s="36">
        <f t="shared" si="73"/>
        <v>54324.75</v>
      </c>
      <c r="M404" s="36">
        <f t="shared" si="73"/>
        <v>363435.83333333331</v>
      </c>
      <c r="N404" s="36">
        <f t="shared" si="59"/>
        <v>193031.83333333331</v>
      </c>
      <c r="O404" s="36">
        <f t="shared" si="73"/>
        <v>78105.5</v>
      </c>
      <c r="P404" s="36">
        <f t="shared" si="73"/>
        <v>114926.33333333333</v>
      </c>
      <c r="Q404" s="36">
        <f t="shared" si="60"/>
        <v>1011412.8333333334</v>
      </c>
      <c r="R404" s="36">
        <f t="shared" si="73"/>
        <v>968304.58333333337</v>
      </c>
      <c r="S404" s="36">
        <f t="shared" si="73"/>
        <v>43108.25</v>
      </c>
      <c r="T404" s="36"/>
      <c r="U404" s="36">
        <f t="shared" si="61"/>
        <v>9683.0458333333336</v>
      </c>
      <c r="V404" s="36"/>
      <c r="W404" s="36"/>
      <c r="X404" s="36"/>
      <c r="Y404" s="36">
        <f t="shared" si="62"/>
        <v>43.108249999999998</v>
      </c>
      <c r="AA404" s="186">
        <f t="shared" si="63"/>
        <v>0.414182433958664</v>
      </c>
      <c r="AE404" s="186">
        <f t="shared" si="64"/>
        <v>1.8439115352769334E-2</v>
      </c>
    </row>
    <row r="405" spans="1:31">
      <c r="A405" s="31">
        <v>1993</v>
      </c>
      <c r="B405" s="36">
        <f t="shared" si="54"/>
        <v>2507865.0833333335</v>
      </c>
      <c r="C405" s="36">
        <f>AVERAGE(C139:C150)</f>
        <v>1830563.3333333333</v>
      </c>
      <c r="D405" s="36">
        <f t="shared" ref="D405:S405" si="74">AVERAGE(D139:D150)</f>
        <v>0</v>
      </c>
      <c r="E405" s="36">
        <f t="shared" si="74"/>
        <v>239923.33333333334</v>
      </c>
      <c r="F405" s="36">
        <f t="shared" si="74"/>
        <v>402150.33333333331</v>
      </c>
      <c r="G405" s="36">
        <f t="shared" si="74"/>
        <v>35228.083333333336</v>
      </c>
      <c r="H405" s="36" t="e">
        <f t="shared" si="74"/>
        <v>#DIV/0!</v>
      </c>
      <c r="I405" s="36">
        <f t="shared" si="57"/>
        <v>2507451</v>
      </c>
      <c r="J405" s="36">
        <f t="shared" si="58"/>
        <v>1187508.5</v>
      </c>
      <c r="K405" s="36">
        <f t="shared" si="74"/>
        <v>706440.83333333337</v>
      </c>
      <c r="L405" s="36">
        <f t="shared" si="74"/>
        <v>44103.5</v>
      </c>
      <c r="M405" s="36">
        <f t="shared" si="74"/>
        <v>436964.16666666669</v>
      </c>
      <c r="N405" s="36">
        <f t="shared" si="59"/>
        <v>251006.33333333331</v>
      </c>
      <c r="O405" s="36">
        <f t="shared" si="74"/>
        <v>99301.333333333328</v>
      </c>
      <c r="P405" s="36">
        <f t="shared" si="74"/>
        <v>151705</v>
      </c>
      <c r="Q405" s="36">
        <f t="shared" si="60"/>
        <v>1068936.1666666667</v>
      </c>
      <c r="R405" s="36">
        <f t="shared" si="74"/>
        <v>1024821.0833333334</v>
      </c>
      <c r="S405" s="36">
        <f t="shared" si="74"/>
        <v>44115.083333333336</v>
      </c>
      <c r="T405" s="36"/>
      <c r="U405" s="36">
        <f t="shared" si="61"/>
        <v>10248.210833333334</v>
      </c>
      <c r="V405" s="36"/>
      <c r="W405" s="36"/>
      <c r="X405" s="36"/>
      <c r="Y405" s="36">
        <f t="shared" si="62"/>
        <v>44.115083333333338</v>
      </c>
      <c r="AA405" s="186">
        <f t="shared" si="63"/>
        <v>0.40871031311612205</v>
      </c>
      <c r="AE405" s="186">
        <f t="shared" si="64"/>
        <v>1.7593597375714753E-2</v>
      </c>
    </row>
    <row r="406" spans="1:31">
      <c r="A406" s="31">
        <v>1994</v>
      </c>
      <c r="B406" s="36">
        <f t="shared" si="54"/>
        <v>2727423.6666666665</v>
      </c>
      <c r="C406" s="36">
        <f>AVERAGE(C151:C162)</f>
        <v>1975097.0833333333</v>
      </c>
      <c r="D406" s="36">
        <f t="shared" ref="D406:S406" si="75">AVERAGE(D151:D162)</f>
        <v>0</v>
      </c>
      <c r="E406" s="36">
        <f t="shared" si="75"/>
        <v>237887.5</v>
      </c>
      <c r="F406" s="36">
        <f t="shared" si="75"/>
        <v>459485</v>
      </c>
      <c r="G406" s="36">
        <f t="shared" si="75"/>
        <v>54954.083333333336</v>
      </c>
      <c r="H406" s="36" t="e">
        <f t="shared" si="75"/>
        <v>#DIV/0!</v>
      </c>
      <c r="I406" s="36">
        <f t="shared" si="57"/>
        <v>2727009.75</v>
      </c>
      <c r="J406" s="36">
        <f t="shared" si="58"/>
        <v>1275229.25</v>
      </c>
      <c r="K406" s="36">
        <f t="shared" si="75"/>
        <v>728743.83333333337</v>
      </c>
      <c r="L406" s="36">
        <f t="shared" si="75"/>
        <v>32460.583333333332</v>
      </c>
      <c r="M406" s="36">
        <f t="shared" si="75"/>
        <v>514024.83333333331</v>
      </c>
      <c r="N406" s="36">
        <f t="shared" si="59"/>
        <v>295481.16666666663</v>
      </c>
      <c r="O406" s="36">
        <f t="shared" si="75"/>
        <v>124508.75</v>
      </c>
      <c r="P406" s="36">
        <f t="shared" si="75"/>
        <v>170972.41666666666</v>
      </c>
      <c r="Q406" s="36">
        <f t="shared" si="60"/>
        <v>1156299.3333333333</v>
      </c>
      <c r="R406" s="36">
        <f t="shared" si="75"/>
        <v>1121844.5833333333</v>
      </c>
      <c r="S406" s="36">
        <f t="shared" si="75"/>
        <v>34454.75</v>
      </c>
      <c r="T406" s="36"/>
      <c r="U406" s="36">
        <f t="shared" si="61"/>
        <v>11218.445833333333</v>
      </c>
      <c r="V406" s="36"/>
      <c r="W406" s="36"/>
      <c r="X406" s="36"/>
      <c r="Y406" s="36">
        <f t="shared" si="62"/>
        <v>34.454749999999997</v>
      </c>
      <c r="AA406" s="186">
        <f t="shared" si="63"/>
        <v>0.41138268146394902</v>
      </c>
      <c r="AE406" s="186">
        <f t="shared" si="64"/>
        <v>1.2634626627205861E-2</v>
      </c>
    </row>
    <row r="407" spans="1:31">
      <c r="A407" s="31">
        <v>1995</v>
      </c>
      <c r="B407" s="36">
        <f t="shared" si="54"/>
        <v>3000761.166666667</v>
      </c>
      <c r="C407" s="36">
        <f>AVERAGE(C163:C174)</f>
        <v>2132147.75</v>
      </c>
      <c r="D407" s="36">
        <f t="shared" ref="D407:S407" si="76">AVERAGE(D163:D174)</f>
        <v>0</v>
      </c>
      <c r="E407" s="36">
        <f t="shared" si="76"/>
        <v>262220.83333333331</v>
      </c>
      <c r="F407" s="36">
        <f t="shared" si="76"/>
        <v>517154.08333333331</v>
      </c>
      <c r="G407" s="36">
        <f t="shared" si="76"/>
        <v>89238.5</v>
      </c>
      <c r="H407" s="36" t="e">
        <f t="shared" si="76"/>
        <v>#DIV/0!</v>
      </c>
      <c r="I407" s="36">
        <f t="shared" si="57"/>
        <v>3000347.083333333</v>
      </c>
      <c r="J407" s="36">
        <f t="shared" si="58"/>
        <v>1395753.3333333333</v>
      </c>
      <c r="K407" s="36">
        <f t="shared" si="76"/>
        <v>730399.16666666663</v>
      </c>
      <c r="L407" s="36">
        <f t="shared" si="76"/>
        <v>59375.916666666664</v>
      </c>
      <c r="M407" s="36">
        <f t="shared" si="76"/>
        <v>605978.25</v>
      </c>
      <c r="N407" s="36">
        <f t="shared" si="59"/>
        <v>339405</v>
      </c>
      <c r="O407" s="36">
        <f t="shared" si="76"/>
        <v>172406.08333333334</v>
      </c>
      <c r="P407" s="36">
        <f t="shared" si="76"/>
        <v>166998.91666666666</v>
      </c>
      <c r="Q407" s="36">
        <f t="shared" si="60"/>
        <v>1265188.75</v>
      </c>
      <c r="R407" s="36">
        <f t="shared" si="76"/>
        <v>1229342.75</v>
      </c>
      <c r="S407" s="36">
        <f t="shared" si="76"/>
        <v>35846</v>
      </c>
      <c r="T407" s="36"/>
      <c r="U407" s="36">
        <f t="shared" si="61"/>
        <v>12293.4275</v>
      </c>
      <c r="V407" s="36"/>
      <c r="W407" s="36"/>
      <c r="X407" s="36"/>
      <c r="Y407" s="36">
        <f t="shared" si="62"/>
        <v>35.845999999999997</v>
      </c>
      <c r="AA407" s="186">
        <f t="shared" si="63"/>
        <v>0.40973351277553588</v>
      </c>
      <c r="AE407" s="186">
        <f t="shared" si="64"/>
        <v>1.1947284432231661E-2</v>
      </c>
    </row>
    <row r="408" spans="1:31">
      <c r="A408" s="31">
        <v>1996</v>
      </c>
      <c r="B408" s="36">
        <f t="shared" si="54"/>
        <v>3313562.9166666665</v>
      </c>
      <c r="C408" s="36">
        <f>AVERAGE(C175:C186)</f>
        <v>2330539.1666666665</v>
      </c>
      <c r="D408" s="36">
        <f t="shared" ref="D408:S408" si="77">AVERAGE(D175:D186)</f>
        <v>0</v>
      </c>
      <c r="E408" s="36">
        <f t="shared" si="77"/>
        <v>283236.66666666669</v>
      </c>
      <c r="F408" s="36">
        <f t="shared" si="77"/>
        <v>574885.75</v>
      </c>
      <c r="G408" s="36">
        <f t="shared" si="77"/>
        <v>124901.33333333333</v>
      </c>
      <c r="H408" s="36" t="e">
        <f t="shared" si="77"/>
        <v>#DIV/0!</v>
      </c>
      <c r="I408" s="36">
        <f t="shared" si="57"/>
        <v>3313149</v>
      </c>
      <c r="J408" s="36">
        <f t="shared" si="58"/>
        <v>1605693.25</v>
      </c>
      <c r="K408" s="36">
        <f t="shared" si="77"/>
        <v>828830.41666666663</v>
      </c>
      <c r="L408" s="36">
        <f t="shared" si="77"/>
        <v>77490.166666666672</v>
      </c>
      <c r="M408" s="36">
        <f t="shared" si="77"/>
        <v>699372.66666666663</v>
      </c>
      <c r="N408" s="36">
        <f t="shared" si="59"/>
        <v>382073.33333333337</v>
      </c>
      <c r="O408" s="36">
        <f t="shared" si="77"/>
        <v>216564</v>
      </c>
      <c r="P408" s="36">
        <f t="shared" si="77"/>
        <v>165509.33333333334</v>
      </c>
      <c r="Q408" s="36">
        <f t="shared" si="60"/>
        <v>1325382.4166666667</v>
      </c>
      <c r="R408" s="36">
        <f t="shared" si="77"/>
        <v>1285145.1666666667</v>
      </c>
      <c r="S408" s="36">
        <f t="shared" si="77"/>
        <v>40237.25</v>
      </c>
      <c r="T408" s="36"/>
      <c r="U408" s="36">
        <f t="shared" si="61"/>
        <v>12851.451666666668</v>
      </c>
      <c r="V408" s="36"/>
      <c r="W408" s="36"/>
      <c r="X408" s="36"/>
      <c r="Y408" s="36">
        <f t="shared" si="62"/>
        <v>40.237250000000003</v>
      </c>
      <c r="AA408" s="186">
        <f t="shared" si="63"/>
        <v>0.38789235457465593</v>
      </c>
      <c r="AE408" s="186">
        <f t="shared" si="64"/>
        <v>1.2144714892086048E-2</v>
      </c>
    </row>
    <row r="409" spans="1:31">
      <c r="A409" s="31">
        <v>1997</v>
      </c>
      <c r="B409" s="36">
        <f t="shared" si="54"/>
        <v>3601940.583333333</v>
      </c>
      <c r="C409" s="36">
        <f>AVERAGE(C187:C198)</f>
        <v>2513548.5</v>
      </c>
      <c r="D409" s="36">
        <f t="shared" ref="D409:S409" si="78">AVERAGE(D187:D198)</f>
        <v>0</v>
      </c>
      <c r="E409" s="36">
        <f t="shared" si="78"/>
        <v>306661.66666666669</v>
      </c>
      <c r="F409" s="36">
        <f t="shared" si="78"/>
        <v>624154.66666666663</v>
      </c>
      <c r="G409" s="36">
        <f t="shared" si="78"/>
        <v>157575.75</v>
      </c>
      <c r="H409" s="36" t="e">
        <f t="shared" si="78"/>
        <v>#DIV/0!</v>
      </c>
      <c r="I409" s="36">
        <f t="shared" si="57"/>
        <v>3601526.333333333</v>
      </c>
      <c r="J409" s="36">
        <f t="shared" si="58"/>
        <v>1781403</v>
      </c>
      <c r="K409" s="36">
        <f t="shared" si="78"/>
        <v>931159.83333333337</v>
      </c>
      <c r="L409" s="36">
        <f t="shared" si="78"/>
        <v>68926.916666666672</v>
      </c>
      <c r="M409" s="36">
        <f t="shared" si="78"/>
        <v>781316.25</v>
      </c>
      <c r="N409" s="36">
        <f t="shared" si="59"/>
        <v>458161.66666666669</v>
      </c>
      <c r="O409" s="36">
        <f t="shared" si="78"/>
        <v>259233.33333333334</v>
      </c>
      <c r="P409" s="36">
        <f t="shared" si="78"/>
        <v>198928.33333333334</v>
      </c>
      <c r="Q409" s="36">
        <f t="shared" si="60"/>
        <v>1361961.6666666665</v>
      </c>
      <c r="R409" s="36">
        <f t="shared" si="78"/>
        <v>1323155.0833333333</v>
      </c>
      <c r="S409" s="36">
        <f t="shared" si="78"/>
        <v>38806.583333333336</v>
      </c>
      <c r="T409" s="36"/>
      <c r="U409" s="36">
        <f t="shared" si="61"/>
        <v>13231.550833333333</v>
      </c>
      <c r="V409" s="36"/>
      <c r="W409" s="36"/>
      <c r="X409" s="36"/>
      <c r="Y409" s="36">
        <f t="shared" si="62"/>
        <v>38.806583333333336</v>
      </c>
      <c r="AA409" s="186">
        <f t="shared" si="63"/>
        <v>0.36738731328633906</v>
      </c>
      <c r="AE409" s="186">
        <f t="shared" si="64"/>
        <v>1.0775038064879717E-2</v>
      </c>
    </row>
    <row r="410" spans="1:31">
      <c r="A410" s="31">
        <v>1998</v>
      </c>
      <c r="B410" s="36">
        <f t="shared" si="54"/>
        <v>4009834.166666666</v>
      </c>
      <c r="C410" s="36">
        <f>AVERAGE(C199:C210)</f>
        <v>2817435.1666666665</v>
      </c>
      <c r="D410" s="36">
        <f t="shared" ref="D410:S410" si="79">AVERAGE(D199:D210)</f>
        <v>0</v>
      </c>
      <c r="E410" s="36">
        <f t="shared" si="79"/>
        <v>326519.16666666669</v>
      </c>
      <c r="F410" s="36">
        <f t="shared" si="79"/>
        <v>692514.66666666663</v>
      </c>
      <c r="G410" s="36">
        <f t="shared" si="79"/>
        <v>173365.16666666666</v>
      </c>
      <c r="H410" s="36" t="e">
        <f t="shared" si="79"/>
        <v>#DIV/0!</v>
      </c>
      <c r="I410" s="36">
        <f t="shared" si="57"/>
        <v>3998651.5</v>
      </c>
      <c r="J410" s="36">
        <f t="shared" si="58"/>
        <v>2036976</v>
      </c>
      <c r="K410" s="36">
        <f t="shared" si="79"/>
        <v>1107447.6666666667</v>
      </c>
      <c r="L410" s="36">
        <f t="shared" si="79"/>
        <v>74831.416666666672</v>
      </c>
      <c r="M410" s="36">
        <f t="shared" si="79"/>
        <v>854696.91666666663</v>
      </c>
      <c r="N410" s="36">
        <f t="shared" si="59"/>
        <v>532159.41666666663</v>
      </c>
      <c r="O410" s="36">
        <f t="shared" si="79"/>
        <v>292035.5</v>
      </c>
      <c r="P410" s="36">
        <f t="shared" si="79"/>
        <v>240123.91666666666</v>
      </c>
      <c r="Q410" s="36">
        <f t="shared" si="60"/>
        <v>1429516.0833333335</v>
      </c>
      <c r="R410" s="36">
        <f t="shared" si="79"/>
        <v>1417951.9166666667</v>
      </c>
      <c r="S410" s="36">
        <f t="shared" si="79"/>
        <v>11564.166666666666</v>
      </c>
      <c r="T410" s="36"/>
      <c r="U410" s="36">
        <f t="shared" si="61"/>
        <v>14179.519166666667</v>
      </c>
      <c r="V410" s="36"/>
      <c r="W410" s="36"/>
      <c r="X410" s="36"/>
      <c r="Y410" s="36">
        <f t="shared" si="62"/>
        <v>11.564166666666667</v>
      </c>
      <c r="AA410" s="186">
        <f t="shared" si="63"/>
        <v>0.35460752622894665</v>
      </c>
      <c r="AE410" s="186">
        <f t="shared" si="64"/>
        <v>2.8920166377756767E-3</v>
      </c>
    </row>
    <row r="411" spans="1:31" ht="10.5" customHeight="1">
      <c r="A411" s="31">
        <v>1999</v>
      </c>
      <c r="B411" s="36">
        <f t="shared" si="54"/>
        <v>4560494.25</v>
      </c>
      <c r="C411" s="36">
        <f>AVERAGE(C211:C222)</f>
        <v>3198763.3333333335</v>
      </c>
      <c r="D411" s="36">
        <f t="shared" ref="D411:S411" si="80">AVERAGE(D211:D222)</f>
        <v>0</v>
      </c>
      <c r="E411" s="36">
        <f t="shared" si="80"/>
        <v>377556.66666666669</v>
      </c>
      <c r="F411" s="36">
        <f t="shared" si="80"/>
        <v>761852.66666666663</v>
      </c>
      <c r="G411" s="36">
        <f t="shared" si="80"/>
        <v>222321.58333333334</v>
      </c>
      <c r="H411" s="36" t="e">
        <f t="shared" si="80"/>
        <v>#DIV/0!</v>
      </c>
      <c r="I411" s="36">
        <f t="shared" si="57"/>
        <v>4533077.083333334</v>
      </c>
      <c r="J411" s="36">
        <f t="shared" si="58"/>
        <v>2291685.25</v>
      </c>
      <c r="K411" s="36">
        <f t="shared" si="80"/>
        <v>1295808.8333333333</v>
      </c>
      <c r="L411" s="36">
        <f t="shared" si="80"/>
        <v>39119.583333333336</v>
      </c>
      <c r="M411" s="36">
        <f t="shared" si="80"/>
        <v>956756.83333333337</v>
      </c>
      <c r="N411" s="36">
        <f t="shared" si="59"/>
        <v>534852.58333333337</v>
      </c>
      <c r="O411" s="36">
        <f t="shared" si="80"/>
        <v>336132</v>
      </c>
      <c r="P411" s="36">
        <f t="shared" si="80"/>
        <v>198720.58333333334</v>
      </c>
      <c r="Q411" s="36">
        <f t="shared" si="60"/>
        <v>1706539.25</v>
      </c>
      <c r="R411" s="36">
        <f t="shared" si="80"/>
        <v>1566822.5</v>
      </c>
      <c r="S411" s="36">
        <f t="shared" si="80"/>
        <v>139716.75</v>
      </c>
      <c r="T411" s="36"/>
      <c r="U411" s="36">
        <f t="shared" si="61"/>
        <v>15668.225</v>
      </c>
      <c r="V411" s="36"/>
      <c r="W411" s="36"/>
      <c r="X411" s="36"/>
      <c r="Y411" s="36">
        <f t="shared" si="62"/>
        <v>139.71674999999999</v>
      </c>
      <c r="AA411" s="186">
        <f t="shared" si="63"/>
        <v>0.34564214797068027</v>
      </c>
      <c r="AE411" s="186">
        <f t="shared" si="64"/>
        <v>3.0821613537897589E-2</v>
      </c>
    </row>
    <row r="412" spans="1:31">
      <c r="A412" s="31">
        <v>2000</v>
      </c>
      <c r="B412" s="36">
        <f t="shared" si="54"/>
        <v>5049292.666666667</v>
      </c>
      <c r="C412" s="36">
        <f>AVERAGE(C223:C234)</f>
        <v>3549597</v>
      </c>
      <c r="D412" s="36">
        <f t="shared" ref="D412:S412" si="81">AVERAGE(D223:D234)</f>
        <v>0</v>
      </c>
      <c r="E412" s="36">
        <f t="shared" si="81"/>
        <v>446884.83333333331</v>
      </c>
      <c r="F412" s="36">
        <f t="shared" si="81"/>
        <v>757256.5</v>
      </c>
      <c r="G412" s="36">
        <f t="shared" si="81"/>
        <v>295554.33333333331</v>
      </c>
      <c r="H412" s="36" t="e">
        <f t="shared" si="81"/>
        <v>#DIV/0!</v>
      </c>
      <c r="I412" s="36">
        <f t="shared" si="57"/>
        <v>5012823.583333333</v>
      </c>
      <c r="J412" s="36">
        <f t="shared" si="58"/>
        <v>2298589.5</v>
      </c>
      <c r="K412" s="36">
        <f t="shared" si="81"/>
        <v>1268866.9166666667</v>
      </c>
      <c r="L412" s="36">
        <f t="shared" si="81"/>
        <v>13381.166666666666</v>
      </c>
      <c r="M412" s="36">
        <f t="shared" si="81"/>
        <v>1016341.4166666666</v>
      </c>
      <c r="N412" s="36">
        <f t="shared" si="59"/>
        <v>677260.16666666663</v>
      </c>
      <c r="O412" s="36">
        <f t="shared" si="81"/>
        <v>486972.08333333331</v>
      </c>
      <c r="P412" s="36">
        <f t="shared" si="81"/>
        <v>190288.08333333334</v>
      </c>
      <c r="Q412" s="36">
        <f t="shared" si="60"/>
        <v>2036973.9166666665</v>
      </c>
      <c r="R412" s="36">
        <f t="shared" si="81"/>
        <v>1793758.3333333333</v>
      </c>
      <c r="S412" s="36">
        <f t="shared" si="81"/>
        <v>243215.58333333334</v>
      </c>
      <c r="T412" s="36"/>
      <c r="U412" s="36">
        <f t="shared" si="61"/>
        <v>17937.583333333332</v>
      </c>
      <c r="V412" s="36"/>
      <c r="W412" s="36"/>
      <c r="X412" s="36"/>
      <c r="Y412" s="36">
        <f t="shared" si="62"/>
        <v>243.21558333333334</v>
      </c>
      <c r="AA412" s="186">
        <f t="shared" si="63"/>
        <v>0.35783392403778824</v>
      </c>
      <c r="AE412" s="186">
        <f t="shared" si="64"/>
        <v>4.8518679999427473E-2</v>
      </c>
    </row>
    <row r="413" spans="1:31">
      <c r="A413" s="31">
        <v>2001</v>
      </c>
      <c r="B413" s="36">
        <f t="shared" si="54"/>
        <v>5565529.916666666</v>
      </c>
      <c r="C413" s="36">
        <f>AVERAGE(C235:C246)</f>
        <v>4013304.1666666665</v>
      </c>
      <c r="D413" s="36">
        <f t="shared" ref="D413:S413" si="82">AVERAGE(D235:D246)</f>
        <v>0</v>
      </c>
      <c r="E413" s="36">
        <f t="shared" si="82"/>
        <v>471795.66666666669</v>
      </c>
      <c r="F413" s="36">
        <f t="shared" si="82"/>
        <v>755317.08333333337</v>
      </c>
      <c r="G413" s="36">
        <f t="shared" si="82"/>
        <v>325113</v>
      </c>
      <c r="H413" s="36" t="e">
        <f t="shared" si="82"/>
        <v>#DIV/0!</v>
      </c>
      <c r="I413" s="36">
        <f t="shared" si="57"/>
        <v>5426955.666666666</v>
      </c>
      <c r="J413" s="36">
        <f t="shared" si="58"/>
        <v>2271589</v>
      </c>
      <c r="K413" s="36">
        <f t="shared" si="82"/>
        <v>1316421.5</v>
      </c>
      <c r="L413" s="36">
        <f t="shared" si="82"/>
        <v>13312</v>
      </c>
      <c r="M413" s="36">
        <f t="shared" si="82"/>
        <v>941855.5</v>
      </c>
      <c r="N413" s="36">
        <f t="shared" si="59"/>
        <v>664691.91666666663</v>
      </c>
      <c r="O413" s="36">
        <f t="shared" si="82"/>
        <v>538348.75</v>
      </c>
      <c r="P413" s="36">
        <f t="shared" si="82"/>
        <v>126343.16666666667</v>
      </c>
      <c r="Q413" s="36">
        <f t="shared" si="60"/>
        <v>2490674.75</v>
      </c>
      <c r="R413" s="36">
        <f t="shared" si="82"/>
        <v>2158534.25</v>
      </c>
      <c r="S413" s="36">
        <f t="shared" si="82"/>
        <v>332140.5</v>
      </c>
      <c r="T413" s="36"/>
      <c r="U413" s="36">
        <f t="shared" si="61"/>
        <v>21585.342499999999</v>
      </c>
      <c r="V413" s="36"/>
      <c r="W413" s="36"/>
      <c r="X413" s="36"/>
      <c r="Y413" s="36">
        <f t="shared" si="62"/>
        <v>332.14049999999997</v>
      </c>
      <c r="AA413" s="186">
        <f t="shared" si="63"/>
        <v>0.39774311466336532</v>
      </c>
      <c r="AE413" s="186">
        <f t="shared" si="64"/>
        <v>6.1201992498311063E-2</v>
      </c>
    </row>
    <row r="414" spans="1:31">
      <c r="A414" s="31">
        <v>2002</v>
      </c>
      <c r="B414" s="36">
        <f t="shared" si="54"/>
        <v>6244140.75</v>
      </c>
      <c r="C414" s="36">
        <f>AVERAGE(C247:C258)</f>
        <v>4669766.333333333</v>
      </c>
      <c r="D414" s="36">
        <f t="shared" ref="D414:S414" si="83">AVERAGE(D247:D258)</f>
        <v>0</v>
      </c>
      <c r="E414" s="36">
        <f t="shared" si="83"/>
        <v>505898.16666666669</v>
      </c>
      <c r="F414" s="36">
        <f t="shared" si="83"/>
        <v>734803.08333333337</v>
      </c>
      <c r="G414" s="36">
        <f t="shared" si="83"/>
        <v>333673.16666666669</v>
      </c>
      <c r="H414" s="36" t="e">
        <f t="shared" si="83"/>
        <v>#DIV/0!</v>
      </c>
      <c r="I414" s="36">
        <f t="shared" si="57"/>
        <v>6070412.666666666</v>
      </c>
      <c r="J414" s="36">
        <f t="shared" si="58"/>
        <v>2601802.1666666665</v>
      </c>
      <c r="K414" s="36">
        <f t="shared" si="83"/>
        <v>1627606.3333333333</v>
      </c>
      <c r="L414" s="36">
        <f t="shared" si="83"/>
        <v>79447.833333333328</v>
      </c>
      <c r="M414" s="36">
        <f t="shared" si="83"/>
        <v>894748</v>
      </c>
      <c r="N414" s="36">
        <f t="shared" si="59"/>
        <v>664817.25</v>
      </c>
      <c r="O414" s="36">
        <f t="shared" si="83"/>
        <v>579221.25</v>
      </c>
      <c r="P414" s="36">
        <f t="shared" si="83"/>
        <v>85596</v>
      </c>
      <c r="Q414" s="36">
        <f t="shared" si="60"/>
        <v>2803793.25</v>
      </c>
      <c r="R414" s="36">
        <f t="shared" si="83"/>
        <v>2462938.8333333335</v>
      </c>
      <c r="S414" s="36">
        <f t="shared" si="83"/>
        <v>340854.41666666669</v>
      </c>
      <c r="T414" s="36"/>
      <c r="U414" s="36">
        <f t="shared" si="61"/>
        <v>24629.388333333336</v>
      </c>
      <c r="V414" s="36"/>
      <c r="W414" s="36"/>
      <c r="X414" s="36"/>
      <c r="Y414" s="36">
        <f t="shared" si="62"/>
        <v>340.85441666666668</v>
      </c>
      <c r="AA414" s="186">
        <f t="shared" si="63"/>
        <v>0.40572840242931324</v>
      </c>
      <c r="AE414" s="186">
        <f t="shared" si="64"/>
        <v>5.6150122797802113E-2</v>
      </c>
    </row>
    <row r="415" spans="1:31">
      <c r="A415" s="31">
        <v>2003</v>
      </c>
      <c r="B415" s="36">
        <f t="shared" si="54"/>
        <v>6554485.666666667</v>
      </c>
      <c r="C415" s="36">
        <f>AVERAGE(C259:C270)</f>
        <v>5209262.25</v>
      </c>
      <c r="D415" s="36">
        <f t="shared" ref="D415:S415" si="84">AVERAGE(D259:D270)</f>
        <v>0</v>
      </c>
      <c r="E415" s="36">
        <f t="shared" si="84"/>
        <v>638946.16666666663</v>
      </c>
      <c r="F415" s="36">
        <f t="shared" si="84"/>
        <v>340509.16666666669</v>
      </c>
      <c r="G415" s="36">
        <f t="shared" si="84"/>
        <v>365768.08333333331</v>
      </c>
      <c r="H415" s="36" t="e">
        <f t="shared" si="84"/>
        <v>#DIV/0!</v>
      </c>
      <c r="I415" s="36">
        <f t="shared" si="57"/>
        <v>6369387.75</v>
      </c>
      <c r="J415" s="36">
        <f t="shared" si="58"/>
        <v>1591926.5833333333</v>
      </c>
      <c r="K415" s="36">
        <f t="shared" si="84"/>
        <v>945515.16666666663</v>
      </c>
      <c r="L415" s="36">
        <f t="shared" si="84"/>
        <v>125231.58333333333</v>
      </c>
      <c r="M415" s="36">
        <f t="shared" si="84"/>
        <v>521179.83333333331</v>
      </c>
      <c r="N415" s="36">
        <f t="shared" si="59"/>
        <v>760241.08333333337</v>
      </c>
      <c r="O415" s="36">
        <f t="shared" si="84"/>
        <v>677726.25</v>
      </c>
      <c r="P415" s="36">
        <f t="shared" si="84"/>
        <v>82514.833333333328</v>
      </c>
      <c r="Q415" s="36">
        <f t="shared" si="60"/>
        <v>4017220.0833333335</v>
      </c>
      <c r="R415" s="36">
        <f t="shared" si="84"/>
        <v>3586020.3333333335</v>
      </c>
      <c r="S415" s="36">
        <f t="shared" si="84"/>
        <v>431199.75</v>
      </c>
      <c r="T415" s="36"/>
      <c r="U415" s="36">
        <f t="shared" si="61"/>
        <v>35860.203333333338</v>
      </c>
      <c r="V415" s="36"/>
      <c r="W415" s="36"/>
      <c r="X415" s="36"/>
      <c r="Y415" s="36">
        <f t="shared" si="62"/>
        <v>431.19974999999999</v>
      </c>
      <c r="AA415" s="186">
        <f t="shared" si="63"/>
        <v>0.56300863977598692</v>
      </c>
      <c r="AE415" s="186">
        <f t="shared" si="64"/>
        <v>6.7698775286525778E-2</v>
      </c>
    </row>
    <row r="416" spans="1:31">
      <c r="A416" s="31">
        <v>2004</v>
      </c>
      <c r="B416" s="36">
        <f t="shared" ref="B416:B425" si="85">SUM(C416:G416)</f>
        <v>7225241.583333333</v>
      </c>
      <c r="C416" s="36">
        <f>AVERAGE(C271:C282)</f>
        <v>5763203.416666667</v>
      </c>
      <c r="D416" s="36">
        <f t="shared" ref="D416:S416" si="86">AVERAGE(D271:D282)</f>
        <v>0</v>
      </c>
      <c r="E416" s="36">
        <f t="shared" si="86"/>
        <v>876620.08333333337</v>
      </c>
      <c r="F416" s="36">
        <f t="shared" si="86"/>
        <v>208278.58333333334</v>
      </c>
      <c r="G416" s="36">
        <f t="shared" si="86"/>
        <v>377139.5</v>
      </c>
      <c r="H416" s="36" t="e">
        <f t="shared" si="86"/>
        <v>#DIV/0!</v>
      </c>
      <c r="I416" s="36">
        <f t="shared" si="57"/>
        <v>7018530.5</v>
      </c>
      <c r="J416" s="36">
        <f t="shared" si="58"/>
        <v>1233796.6666666667</v>
      </c>
      <c r="K416" s="36">
        <f t="shared" si="86"/>
        <v>665629.58333333337</v>
      </c>
      <c r="L416" s="36">
        <f t="shared" si="86"/>
        <v>189460.08333333334</v>
      </c>
      <c r="M416" s="36">
        <f t="shared" si="86"/>
        <v>378707</v>
      </c>
      <c r="N416" s="36">
        <f t="shared" si="59"/>
        <v>751943.66666666663</v>
      </c>
      <c r="O416" s="36">
        <f t="shared" si="86"/>
        <v>681631.25</v>
      </c>
      <c r="P416" s="36">
        <f t="shared" si="86"/>
        <v>70312.416666666672</v>
      </c>
      <c r="Q416" s="36">
        <f t="shared" si="60"/>
        <v>5032790.166666666</v>
      </c>
      <c r="R416" s="36">
        <f t="shared" si="86"/>
        <v>4415942.583333333</v>
      </c>
      <c r="S416" s="36">
        <f t="shared" si="86"/>
        <v>616847.58333333337</v>
      </c>
      <c r="T416" s="36"/>
      <c r="U416" s="36">
        <f t="shared" si="61"/>
        <v>44159.425833333327</v>
      </c>
      <c r="V416" s="36"/>
      <c r="W416" s="36"/>
      <c r="X416" s="36"/>
      <c r="Y416" s="36">
        <f t="shared" si="62"/>
        <v>616.84758333333332</v>
      </c>
      <c r="AA416" s="186">
        <f t="shared" si="63"/>
        <v>0.62918335730440056</v>
      </c>
      <c r="AE416" s="186">
        <f t="shared" si="64"/>
        <v>8.7888423842189381E-2</v>
      </c>
    </row>
    <row r="417" spans="1:31">
      <c r="A417" s="31">
        <v>2005</v>
      </c>
      <c r="B417" s="36">
        <f t="shared" si="85"/>
        <v>7947743.416666667</v>
      </c>
      <c r="C417" s="36">
        <f>AVERAGE(C283:C294)</f>
        <v>6429722.666666667</v>
      </c>
      <c r="D417" s="36">
        <f t="shared" ref="D417:S417" si="87">AVERAGE(D283:D294)</f>
        <v>0</v>
      </c>
      <c r="E417" s="36">
        <f t="shared" si="87"/>
        <v>935631.16666666663</v>
      </c>
      <c r="F417" s="36">
        <f t="shared" si="87"/>
        <v>198596.25</v>
      </c>
      <c r="G417" s="36">
        <f t="shared" si="87"/>
        <v>383793.33333333331</v>
      </c>
      <c r="H417" s="36" t="e">
        <f t="shared" si="87"/>
        <v>#DIV/0!</v>
      </c>
      <c r="I417" s="36">
        <f t="shared" si="57"/>
        <v>7729163.75</v>
      </c>
      <c r="J417" s="36">
        <f t="shared" si="58"/>
        <v>1388261.25</v>
      </c>
      <c r="K417" s="36">
        <f t="shared" si="87"/>
        <v>703403.16666666663</v>
      </c>
      <c r="L417" s="36">
        <f t="shared" si="87"/>
        <v>321048.33333333331</v>
      </c>
      <c r="M417" s="36">
        <f t="shared" si="87"/>
        <v>363809.75</v>
      </c>
      <c r="N417" s="36">
        <f t="shared" si="59"/>
        <v>690298.33333333337</v>
      </c>
      <c r="O417" s="36">
        <f t="shared" si="87"/>
        <v>651824.33333333337</v>
      </c>
      <c r="P417" s="36">
        <f t="shared" si="87"/>
        <v>38474</v>
      </c>
      <c r="Q417" s="36">
        <f t="shared" si="60"/>
        <v>5650604.166666666</v>
      </c>
      <c r="R417" s="36">
        <f t="shared" si="87"/>
        <v>5074495.333333333</v>
      </c>
      <c r="S417" s="36">
        <f t="shared" si="87"/>
        <v>576108.83333333337</v>
      </c>
      <c r="T417" s="36"/>
      <c r="U417" s="36">
        <f t="shared" si="61"/>
        <v>50744.953333333331</v>
      </c>
      <c r="V417" s="36"/>
      <c r="W417" s="36"/>
      <c r="X417" s="36"/>
      <c r="Y417" s="36">
        <f t="shared" si="62"/>
        <v>576.10883333333334</v>
      </c>
      <c r="AA417" s="186">
        <f t="shared" si="63"/>
        <v>0.65653872753482978</v>
      </c>
      <c r="AE417" s="186">
        <f t="shared" si="64"/>
        <v>7.453702004092401E-2</v>
      </c>
    </row>
    <row r="418" spans="1:31">
      <c r="A418" s="31">
        <v>2006</v>
      </c>
      <c r="B418" s="36">
        <f t="shared" si="85"/>
        <v>8326001.083333334</v>
      </c>
      <c r="C418" s="36">
        <f>AVERAGE(C295:C306)</f>
        <v>6774776.166666667</v>
      </c>
      <c r="D418" s="36">
        <f t="shared" ref="D418:S418" si="88">AVERAGE(D295:D306)</f>
        <v>0</v>
      </c>
      <c r="E418" s="36">
        <f t="shared" si="88"/>
        <v>966618.75</v>
      </c>
      <c r="F418" s="36">
        <f t="shared" si="88"/>
        <v>194550.41666666666</v>
      </c>
      <c r="G418" s="36">
        <f t="shared" si="88"/>
        <v>390055.75</v>
      </c>
      <c r="H418" s="36" t="e">
        <f t="shared" si="88"/>
        <v>#DIV/0!</v>
      </c>
      <c r="I418" s="36">
        <f t="shared" si="57"/>
        <v>8095124.583333333</v>
      </c>
      <c r="J418" s="36">
        <f t="shared" si="58"/>
        <v>1340801.25</v>
      </c>
      <c r="K418" s="36">
        <f t="shared" si="88"/>
        <v>610988.16666666663</v>
      </c>
      <c r="L418" s="36">
        <f t="shared" si="88"/>
        <v>376083.33333333331</v>
      </c>
      <c r="M418" s="36">
        <f t="shared" si="88"/>
        <v>353729.75</v>
      </c>
      <c r="N418" s="36">
        <f t="shared" si="59"/>
        <v>654240.5</v>
      </c>
      <c r="O418" s="36">
        <f t="shared" si="88"/>
        <v>613335.25</v>
      </c>
      <c r="P418" s="36">
        <f t="shared" si="88"/>
        <v>40905.25</v>
      </c>
      <c r="Q418" s="36">
        <f t="shared" si="60"/>
        <v>6100082.833333333</v>
      </c>
      <c r="R418" s="36">
        <f t="shared" si="88"/>
        <v>5550452.75</v>
      </c>
      <c r="S418" s="36">
        <f t="shared" si="88"/>
        <v>549630.08333333337</v>
      </c>
      <c r="T418" s="36"/>
      <c r="U418" s="36">
        <f t="shared" si="61"/>
        <v>55504.527499999997</v>
      </c>
      <c r="V418" s="36"/>
      <c r="W418" s="36"/>
      <c r="X418" s="36"/>
      <c r="Y418" s="36">
        <f t="shared" si="62"/>
        <v>549.63008333333335</v>
      </c>
      <c r="AA418" s="186">
        <f t="shared" si="63"/>
        <v>0.68565377751289502</v>
      </c>
      <c r="AE418" s="186">
        <f t="shared" si="64"/>
        <v>6.7896432930129397E-2</v>
      </c>
    </row>
    <row r="419" spans="1:31">
      <c r="A419" s="31">
        <v>2007</v>
      </c>
      <c r="B419" s="36">
        <f t="shared" si="85"/>
        <v>8405521.916666666</v>
      </c>
      <c r="C419" s="36">
        <f>AVERAGE(C307:C318)</f>
        <v>6801118.083333333</v>
      </c>
      <c r="D419" s="36">
        <f t="shared" ref="D419:S419" si="89">AVERAGE(D307:D318)</f>
        <v>0</v>
      </c>
      <c r="E419" s="36">
        <f t="shared" si="89"/>
        <v>1027262.5833333334</v>
      </c>
      <c r="F419" s="36">
        <f t="shared" si="89"/>
        <v>319767.16666666669</v>
      </c>
      <c r="G419" s="36">
        <f t="shared" si="89"/>
        <v>257374.08333333334</v>
      </c>
      <c r="H419" s="36" t="e">
        <f t="shared" si="89"/>
        <v>#DIV/0!</v>
      </c>
      <c r="I419" s="36">
        <f t="shared" si="57"/>
        <v>8178451.75</v>
      </c>
      <c r="J419" s="36">
        <f t="shared" si="58"/>
        <v>1042856.8333333335</v>
      </c>
      <c r="K419" s="36">
        <f t="shared" si="89"/>
        <v>351781.25</v>
      </c>
      <c r="L419" s="36">
        <f t="shared" si="89"/>
        <v>341004.41666666669</v>
      </c>
      <c r="M419" s="36">
        <f t="shared" si="89"/>
        <v>350071.16666666669</v>
      </c>
      <c r="N419" s="36">
        <f t="shared" si="59"/>
        <v>625551.75</v>
      </c>
      <c r="O419" s="36">
        <f t="shared" si="89"/>
        <v>578889.75</v>
      </c>
      <c r="P419" s="36">
        <f t="shared" si="89"/>
        <v>46662</v>
      </c>
      <c r="Q419" s="36">
        <f t="shared" si="60"/>
        <v>6510043.166666666</v>
      </c>
      <c r="R419" s="36">
        <f t="shared" si="89"/>
        <v>5870447.083333333</v>
      </c>
      <c r="S419" s="36">
        <f t="shared" si="89"/>
        <v>639596.08333333337</v>
      </c>
      <c r="T419" s="36"/>
      <c r="U419" s="36">
        <f t="shared" si="61"/>
        <v>58704.470833333333</v>
      </c>
      <c r="V419" s="36"/>
      <c r="W419" s="36"/>
      <c r="X419" s="36"/>
      <c r="Y419" s="36">
        <f t="shared" si="62"/>
        <v>639.59608333333335</v>
      </c>
      <c r="AA419" s="186">
        <f t="shared" si="63"/>
        <v>0.71779442647360892</v>
      </c>
      <c r="AE419" s="186">
        <f t="shared" si="64"/>
        <v>7.8205032307408717E-2</v>
      </c>
    </row>
    <row r="420" spans="1:31">
      <c r="A420" s="31">
        <v>2008</v>
      </c>
      <c r="B420" s="36">
        <f t="shared" si="85"/>
        <v>8507167.083333334</v>
      </c>
      <c r="C420" s="36">
        <f>AVERAGE(C319:C330)</f>
        <v>6873799.75</v>
      </c>
      <c r="D420" s="36">
        <f t="shared" ref="D420:S420" si="90">AVERAGE(D319:D330)</f>
        <v>0</v>
      </c>
      <c r="E420" s="36">
        <f t="shared" si="90"/>
        <v>1070044.4166666667</v>
      </c>
      <c r="F420" s="36">
        <f t="shared" si="90"/>
        <v>335855.25</v>
      </c>
      <c r="G420" s="36">
        <f t="shared" si="90"/>
        <v>227467.66666666666</v>
      </c>
      <c r="H420" s="36" t="e">
        <f t="shared" si="90"/>
        <v>#DIV/0!</v>
      </c>
      <c r="I420" s="36">
        <f t="shared" si="57"/>
        <v>8284685.333333334</v>
      </c>
      <c r="J420" s="36">
        <f t="shared" si="58"/>
        <v>845138.16666666674</v>
      </c>
      <c r="K420" s="36">
        <f t="shared" si="90"/>
        <v>213873.75</v>
      </c>
      <c r="L420" s="36">
        <f t="shared" si="90"/>
        <v>290423.25</v>
      </c>
      <c r="M420" s="36">
        <f t="shared" si="90"/>
        <v>340841.16666666669</v>
      </c>
      <c r="N420" s="36">
        <f t="shared" si="59"/>
        <v>598202.08333333326</v>
      </c>
      <c r="O420" s="36">
        <f t="shared" si="90"/>
        <v>543279.41666666663</v>
      </c>
      <c r="P420" s="36">
        <f t="shared" si="90"/>
        <v>54922.666666666664</v>
      </c>
      <c r="Q420" s="36">
        <f t="shared" si="60"/>
        <v>6841345.083333334</v>
      </c>
      <c r="R420" s="36">
        <f t="shared" si="90"/>
        <v>6116646.666666667</v>
      </c>
      <c r="S420" s="36">
        <f t="shared" si="90"/>
        <v>724698.41666666663</v>
      </c>
      <c r="T420" s="36"/>
      <c r="U420" s="36">
        <f t="shared" si="61"/>
        <v>61166.466666666667</v>
      </c>
      <c r="V420" s="36"/>
      <c r="W420" s="36"/>
      <c r="X420" s="36"/>
      <c r="Y420" s="36">
        <f t="shared" si="62"/>
        <v>724.69841666666662</v>
      </c>
      <c r="AA420" s="186">
        <f t="shared" si="63"/>
        <v>0.73830766294241867</v>
      </c>
      <c r="AE420" s="186">
        <f t="shared" si="64"/>
        <v>8.7474464932403781E-2</v>
      </c>
    </row>
    <row r="421" spans="1:31">
      <c r="A421" s="31">
        <v>2009</v>
      </c>
      <c r="B421" s="36">
        <f t="shared" si="85"/>
        <v>8630678.1666666679</v>
      </c>
      <c r="C421" s="36">
        <f>AVERAGE(C331:C342)</f>
        <v>6770124.166666667</v>
      </c>
      <c r="D421" s="36">
        <f t="shared" ref="D421:S421" si="91">AVERAGE(D331:D342)</f>
        <v>0</v>
      </c>
      <c r="E421" s="36">
        <f t="shared" si="91"/>
        <v>1295995.75</v>
      </c>
      <c r="F421" s="36">
        <f t="shared" si="91"/>
        <v>335147</v>
      </c>
      <c r="G421" s="36">
        <f t="shared" si="91"/>
        <v>229411.25</v>
      </c>
      <c r="H421" s="36" t="e">
        <f t="shared" si="91"/>
        <v>#DIV/0!</v>
      </c>
      <c r="I421" s="36">
        <f t="shared" si="57"/>
        <v>8410455.666666666</v>
      </c>
      <c r="J421" s="36">
        <f t="shared" si="58"/>
        <v>648488.08333333326</v>
      </c>
      <c r="K421" s="36">
        <f t="shared" si="91"/>
        <v>140715.41666666666</v>
      </c>
      <c r="L421" s="36">
        <f t="shared" si="91"/>
        <v>163437.33333333334</v>
      </c>
      <c r="M421" s="36">
        <f t="shared" si="91"/>
        <v>344335.33333333331</v>
      </c>
      <c r="N421" s="36">
        <f t="shared" si="59"/>
        <v>600676.83333333337</v>
      </c>
      <c r="O421" s="36">
        <f t="shared" si="91"/>
        <v>457520.66666666669</v>
      </c>
      <c r="P421" s="36">
        <f t="shared" si="91"/>
        <v>143156.16666666666</v>
      </c>
      <c r="Q421" s="36">
        <f t="shared" si="60"/>
        <v>7161290.75</v>
      </c>
      <c r="R421" s="36">
        <f t="shared" si="91"/>
        <v>6171888.25</v>
      </c>
      <c r="S421" s="36">
        <f t="shared" si="91"/>
        <v>989402.5</v>
      </c>
      <c r="T421" s="36"/>
      <c r="U421" s="36">
        <f t="shared" si="61"/>
        <v>61718.8825</v>
      </c>
      <c r="V421" s="36"/>
      <c r="W421" s="36"/>
      <c r="X421" s="36"/>
      <c r="Y421" s="36">
        <f t="shared" si="62"/>
        <v>989.40250000000003</v>
      </c>
      <c r="AA421" s="186">
        <f t="shared" si="63"/>
        <v>0.73383518023419025</v>
      </c>
      <c r="AE421" s="186">
        <f t="shared" si="64"/>
        <v>0.11763958330121393</v>
      </c>
    </row>
    <row r="422" spans="1:31">
      <c r="A422" s="31">
        <v>2010</v>
      </c>
      <c r="B422" s="36">
        <f t="shared" si="85"/>
        <v>9031955.083333334</v>
      </c>
      <c r="C422" s="36">
        <f>AVERAGE(C343:C354)</f>
        <v>6965805.666666667</v>
      </c>
      <c r="D422" s="36">
        <f t="shared" ref="D422:S422" si="92">AVERAGE(D343:D354)</f>
        <v>0</v>
      </c>
      <c r="E422" s="36">
        <f t="shared" si="92"/>
        <v>1514189.25</v>
      </c>
      <c r="F422" s="36">
        <f t="shared" si="92"/>
        <v>319483.5</v>
      </c>
      <c r="G422" s="36">
        <f t="shared" si="92"/>
        <v>232476.66666666666</v>
      </c>
      <c r="H422" s="36" t="e">
        <f t="shared" si="92"/>
        <v>#DIV/0!</v>
      </c>
      <c r="I422" s="36">
        <f t="shared" si="57"/>
        <v>8806307.4166666679</v>
      </c>
      <c r="J422" s="36">
        <f t="shared" si="58"/>
        <v>653334</v>
      </c>
      <c r="K422" s="36">
        <f t="shared" si="92"/>
        <v>154586.41666666666</v>
      </c>
      <c r="L422" s="36">
        <f t="shared" si="92"/>
        <v>172435.16666666666</v>
      </c>
      <c r="M422" s="36">
        <f t="shared" si="92"/>
        <v>326312.41666666669</v>
      </c>
      <c r="N422" s="36">
        <f t="shared" si="59"/>
        <v>602259</v>
      </c>
      <c r="O422" s="36">
        <f t="shared" si="92"/>
        <v>402808.75</v>
      </c>
      <c r="P422" s="36">
        <f t="shared" si="92"/>
        <v>199450.25</v>
      </c>
      <c r="Q422" s="36">
        <f t="shared" si="60"/>
        <v>7550714.416666667</v>
      </c>
      <c r="R422" s="36">
        <f t="shared" si="92"/>
        <v>6408410.5</v>
      </c>
      <c r="S422" s="36">
        <f t="shared" si="92"/>
        <v>1142303.9166666667</v>
      </c>
      <c r="T422" s="36"/>
      <c r="U422" s="36">
        <f t="shared" si="61"/>
        <v>64084.105000000003</v>
      </c>
      <c r="V422" s="36"/>
      <c r="W422" s="36"/>
      <c r="X422" s="36"/>
      <c r="Y422" s="36">
        <f t="shared" si="62"/>
        <v>1142.3039166666667</v>
      </c>
      <c r="AA422" s="186">
        <f t="shared" si="63"/>
        <v>0.72770688062417066</v>
      </c>
      <c r="AE422" s="186">
        <f t="shared" si="64"/>
        <v>0.12971429029433629</v>
      </c>
    </row>
    <row r="423" spans="1:31">
      <c r="A423" s="31">
        <v>2011</v>
      </c>
      <c r="B423" s="36">
        <f t="shared" si="85"/>
        <v>9466547.5</v>
      </c>
      <c r="C423" s="36">
        <f>AVERAGE(C355:C366)</f>
        <v>7326201.833333333</v>
      </c>
      <c r="D423" s="36">
        <f t="shared" ref="D423:S423" si="93">AVERAGE(D355:D366)</f>
        <v>0</v>
      </c>
      <c r="E423" s="36">
        <f t="shared" si="93"/>
        <v>1604953.6666666667</v>
      </c>
      <c r="F423" s="36">
        <f t="shared" si="93"/>
        <v>314694.41666666669</v>
      </c>
      <c r="G423" s="36">
        <f t="shared" si="93"/>
        <v>220697.58333333334</v>
      </c>
      <c r="H423" s="36" t="e">
        <f t="shared" si="93"/>
        <v>#DIV/0!</v>
      </c>
      <c r="I423" s="36">
        <f t="shared" si="57"/>
        <v>9229665.416666666</v>
      </c>
      <c r="J423" s="36">
        <f t="shared" si="58"/>
        <v>738519.66666666663</v>
      </c>
      <c r="K423" s="36">
        <f t="shared" si="93"/>
        <v>162244.58333333334</v>
      </c>
      <c r="L423" s="36">
        <f t="shared" si="93"/>
        <v>277765.58333333331</v>
      </c>
      <c r="M423" s="36">
        <f t="shared" si="93"/>
        <v>298509.5</v>
      </c>
      <c r="N423" s="36">
        <f t="shared" si="59"/>
        <v>640631.91666666663</v>
      </c>
      <c r="O423" s="36">
        <f t="shared" si="93"/>
        <v>460189.58333333331</v>
      </c>
      <c r="P423" s="36">
        <f t="shared" si="93"/>
        <v>180442.33333333334</v>
      </c>
      <c r="Q423" s="36">
        <f t="shared" si="60"/>
        <v>7850513.833333333</v>
      </c>
      <c r="R423" s="36">
        <f t="shared" si="93"/>
        <v>6703767.75</v>
      </c>
      <c r="S423" s="36">
        <f t="shared" si="93"/>
        <v>1146746.0833333333</v>
      </c>
      <c r="T423" s="36"/>
      <c r="U423" s="36">
        <f t="shared" si="61"/>
        <v>67037.677500000005</v>
      </c>
      <c r="V423" s="36"/>
      <c r="W423" s="36"/>
      <c r="X423" s="36"/>
      <c r="Y423" s="36">
        <f t="shared" si="62"/>
        <v>1146.7460833333332</v>
      </c>
      <c r="AA423" s="186">
        <f t="shared" si="63"/>
        <v>0.72632836049446903</v>
      </c>
      <c r="AE423" s="186">
        <f t="shared" si="64"/>
        <v>0.12424568297595837</v>
      </c>
    </row>
    <row r="424" spans="1:31">
      <c r="A424" s="31">
        <v>2012</v>
      </c>
      <c r="B424" s="36">
        <f t="shared" si="85"/>
        <v>9797592.75</v>
      </c>
      <c r="C424" s="36">
        <f>AVERAGE(C367:C378)</f>
        <v>7605724.5</v>
      </c>
      <c r="D424" s="36">
        <f t="shared" ref="D424:S424" si="94">AVERAGE(D367:D378)</f>
        <v>0</v>
      </c>
      <c r="E424" s="36">
        <f t="shared" si="94"/>
        <v>1654241.75</v>
      </c>
      <c r="F424" s="36">
        <f t="shared" si="94"/>
        <v>319771.58333333331</v>
      </c>
      <c r="G424" s="36">
        <f t="shared" si="94"/>
        <v>217854.91666666666</v>
      </c>
      <c r="H424" s="36" t="e">
        <f t="shared" si="94"/>
        <v>#DIV/0!</v>
      </c>
      <c r="I424" s="36">
        <f t="shared" si="57"/>
        <v>9542843.25</v>
      </c>
      <c r="J424" s="36">
        <f t="shared" si="58"/>
        <v>666162</v>
      </c>
      <c r="K424" s="36">
        <f t="shared" si="94"/>
        <v>180091.75</v>
      </c>
      <c r="L424" s="36">
        <f t="shared" si="94"/>
        <v>203193.58333333334</v>
      </c>
      <c r="M424" s="36">
        <f t="shared" si="94"/>
        <v>282876.66666666669</v>
      </c>
      <c r="N424" s="36">
        <f t="shared" si="59"/>
        <v>775102.83333333337</v>
      </c>
      <c r="O424" s="36">
        <f t="shared" si="94"/>
        <v>604871.33333333337</v>
      </c>
      <c r="P424" s="36">
        <f t="shared" si="94"/>
        <v>170231.5</v>
      </c>
      <c r="Q424" s="36">
        <f t="shared" si="60"/>
        <v>8101578.416666666</v>
      </c>
      <c r="R424" s="36">
        <f t="shared" si="94"/>
        <v>6820761.583333333</v>
      </c>
      <c r="S424" s="36">
        <f t="shared" si="94"/>
        <v>1280816.8333333333</v>
      </c>
      <c r="T424" s="36"/>
      <c r="U424" s="36">
        <f t="shared" si="61"/>
        <v>68207.61583333333</v>
      </c>
      <c r="V424" s="36"/>
      <c r="W424" s="36"/>
      <c r="X424" s="36"/>
      <c r="Y424" s="36">
        <f t="shared" si="62"/>
        <v>1280.8168333333333</v>
      </c>
      <c r="AA424" s="186">
        <f t="shared" si="63"/>
        <v>0.71475150588199521</v>
      </c>
      <c r="AE424" s="186">
        <f t="shared" si="64"/>
        <v>0.13421752823335259</v>
      </c>
    </row>
    <row r="425" spans="1:31">
      <c r="A425" s="31">
        <v>2013</v>
      </c>
      <c r="B425" s="36">
        <f t="shared" si="85"/>
        <v>10077252.166666668</v>
      </c>
      <c r="C425" s="36">
        <f>AVERAGE(C379:C390)</f>
        <v>7909782.166666667</v>
      </c>
      <c r="D425" s="36">
        <f t="shared" ref="D425:S425" si="95">AVERAGE(D379:D390)</f>
        <v>0</v>
      </c>
      <c r="E425" s="36">
        <f t="shared" si="95"/>
        <v>1621995.5833333333</v>
      </c>
      <c r="F425" s="36">
        <f t="shared" si="95"/>
        <v>326426.33333333331</v>
      </c>
      <c r="G425" s="36">
        <f t="shared" si="95"/>
        <v>219048.08333333334</v>
      </c>
      <c r="H425" s="36" t="e">
        <f t="shared" si="95"/>
        <v>#DIV/0!</v>
      </c>
      <c r="I425" s="36">
        <f t="shared" si="57"/>
        <v>9804225.5</v>
      </c>
      <c r="J425" s="36">
        <f t="shared" si="58"/>
        <v>615828.16666666663</v>
      </c>
      <c r="K425" s="36">
        <f t="shared" si="95"/>
        <v>184932.75</v>
      </c>
      <c r="L425" s="36">
        <f t="shared" si="95"/>
        <v>158447.66666666666</v>
      </c>
      <c r="M425" s="36">
        <f t="shared" si="95"/>
        <v>272447.75</v>
      </c>
      <c r="N425" s="36">
        <f t="shared" si="59"/>
        <v>1294087.6666666665</v>
      </c>
      <c r="O425" s="36">
        <f t="shared" si="95"/>
        <v>945822.16666666663</v>
      </c>
      <c r="P425" s="36">
        <f t="shared" si="95"/>
        <v>348265.5</v>
      </c>
      <c r="Q425" s="36">
        <f t="shared" si="60"/>
        <v>7894309.666666666</v>
      </c>
      <c r="R425" s="36">
        <f t="shared" si="95"/>
        <v>6779027.333333333</v>
      </c>
      <c r="S425" s="36">
        <f t="shared" si="95"/>
        <v>1115282.3333333333</v>
      </c>
      <c r="T425" s="36"/>
      <c r="U425" s="36">
        <f t="shared" si="61"/>
        <v>67790.273333333331</v>
      </c>
      <c r="V425" s="36"/>
      <c r="W425" s="36"/>
      <c r="X425" s="36"/>
      <c r="Y425" s="36">
        <f t="shared" si="62"/>
        <v>1115.2823333333333</v>
      </c>
      <c r="AA425" s="186">
        <f t="shared" si="63"/>
        <v>0.69143935268862722</v>
      </c>
      <c r="AE425" s="186">
        <f t="shared" si="64"/>
        <v>0.11375527147282906</v>
      </c>
    </row>
    <row r="426" spans="1:31">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AA426" s="186"/>
      <c r="AE426" s="186"/>
    </row>
    <row r="427" spans="1:31">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AA427" s="186"/>
      <c r="AE427" s="186"/>
    </row>
    <row r="428" spans="1:31">
      <c r="A428" s="162" t="s">
        <v>743</v>
      </c>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AA428" s="186"/>
      <c r="AE428" s="186"/>
    </row>
    <row r="429" spans="1:31">
      <c r="A429" s="31">
        <v>1999</v>
      </c>
      <c r="B429" s="36">
        <f t="shared" si="54"/>
        <v>37590.621909000998</v>
      </c>
      <c r="C429" s="36">
        <f>C411/'Exchange rates'!$G2</f>
        <v>26366.331464996158</v>
      </c>
      <c r="D429" s="36">
        <f>D411/'Exchange rates'!$G2</f>
        <v>0</v>
      </c>
      <c r="E429" s="36">
        <f>E411/'Exchange rates'!$G2</f>
        <v>3112.0727552478297</v>
      </c>
      <c r="F429" s="36">
        <f>F411/'Exchange rates'!$G2</f>
        <v>6279.6955709418617</v>
      </c>
      <c r="G429" s="36">
        <f>G411/'Exchange rates'!$G2</f>
        <v>1832.5221178151446</v>
      </c>
      <c r="H429" s="36" t="e">
        <f>H411/'Exchange rates'!$G2</f>
        <v>#DIV/0!</v>
      </c>
      <c r="I429" s="36">
        <f t="shared" ref="I429:I443" si="96">SUM(J429,N429,Q429)</f>
        <v>37364.631415540171</v>
      </c>
      <c r="J429" s="36">
        <f t="shared" ref="J429:J443" si="97">SUM(K429:M429)</f>
        <v>18889.591575997365</v>
      </c>
      <c r="K429" s="36">
        <f>K411/'Exchange rates'!$G2</f>
        <v>10680.916858995493</v>
      </c>
      <c r="L429" s="36">
        <f>L411/'Exchange rates'!$G2</f>
        <v>322.44958237168925</v>
      </c>
      <c r="M429" s="36">
        <f>M411/'Exchange rates'!$G2</f>
        <v>7886.22513463018</v>
      </c>
      <c r="N429" s="36">
        <f t="shared" ref="N429:N443" si="98">SUM(O429:P429)</f>
        <v>4408.6101494669747</v>
      </c>
      <c r="O429" s="36">
        <f>O411/'Exchange rates'!$G2</f>
        <v>2770.6231454005938</v>
      </c>
      <c r="P429" s="36">
        <f>P411/'Exchange rates'!$G2</f>
        <v>1637.9870040663811</v>
      </c>
      <c r="Q429" s="36">
        <f t="shared" ref="Q429:Q443" si="99">SUM(R429:S429)</f>
        <v>14066.429690075833</v>
      </c>
      <c r="R429" s="36">
        <f>R411/'Exchange rates'!$G2</f>
        <v>12914.791460600067</v>
      </c>
      <c r="S429" s="36">
        <f>S411/'Exchange rates'!$G2</f>
        <v>1151.6382294757666</v>
      </c>
      <c r="T429" s="36"/>
      <c r="U429" s="36">
        <f t="shared" ref="U429:U443" si="100">R429/100</f>
        <v>129.14791460600065</v>
      </c>
      <c r="V429" s="36"/>
      <c r="W429" s="36"/>
      <c r="X429" s="36"/>
      <c r="Y429" s="36">
        <f t="shared" ref="Y429:Y443" si="101">S429/1000</f>
        <v>1.1516382294757666</v>
      </c>
      <c r="AA429" s="186">
        <f t="shared" ref="AA429:AA443" si="102">R429/I429</f>
        <v>0.34564214797068032</v>
      </c>
      <c r="AE429" s="186">
        <f t="shared" ref="AE429:AE443" si="103">S429/I429</f>
        <v>3.0821613537897592E-2</v>
      </c>
    </row>
    <row r="430" spans="1:31">
      <c r="A430" s="31">
        <v>2000</v>
      </c>
      <c r="B430" s="36">
        <f t="shared" si="54"/>
        <v>50761.965081599148</v>
      </c>
      <c r="C430" s="36">
        <f>C412/'Exchange rates'!$G3</f>
        <v>35685.101035488085</v>
      </c>
      <c r="D430" s="36">
        <f>D412/'Exchange rates'!$G3</f>
        <v>0</v>
      </c>
      <c r="E430" s="36">
        <f>E412/'Exchange rates'!$G3</f>
        <v>4492.659428303341</v>
      </c>
      <c r="F430" s="36">
        <f>F412/'Exchange rates'!$G3</f>
        <v>7612.9134412385647</v>
      </c>
      <c r="G430" s="36">
        <f>G412/'Exchange rates'!$G3</f>
        <v>2971.2911765691497</v>
      </c>
      <c r="H430" s="36" t="e">
        <f>H412/'Exchange rates'!$G3</f>
        <v>#DIV/0!</v>
      </c>
      <c r="I430" s="36">
        <f t="shared" si="96"/>
        <v>50395.331088100269</v>
      </c>
      <c r="J430" s="36">
        <f t="shared" si="97"/>
        <v>23108.369357595257</v>
      </c>
      <c r="K430" s="36">
        <f>K412/'Exchange rates'!$G3</f>
        <v>12756.277437083208</v>
      </c>
      <c r="L430" s="36">
        <f>L412/'Exchange rates'!$G3</f>
        <v>134.52464729734257</v>
      </c>
      <c r="M430" s="36">
        <f>M412/'Exchange rates'!$G3</f>
        <v>10217.567273214705</v>
      </c>
      <c r="N430" s="36">
        <f t="shared" si="98"/>
        <v>6808.6877115378174</v>
      </c>
      <c r="O430" s="36">
        <f>O412/'Exchange rates'!$G3</f>
        <v>4895.6678730605545</v>
      </c>
      <c r="P430" s="36">
        <f>P412/'Exchange rates'!$G3</f>
        <v>1913.019838477263</v>
      </c>
      <c r="Q430" s="36">
        <f t="shared" si="99"/>
        <v>20478.274018967193</v>
      </c>
      <c r="R430" s="36">
        <f>R412/'Exchange rates'!$G3</f>
        <v>18033.159076438456</v>
      </c>
      <c r="S430" s="36">
        <f>S412/'Exchange rates'!$G3</f>
        <v>2445.1149425287358</v>
      </c>
      <c r="T430" s="36"/>
      <c r="U430" s="36">
        <f t="shared" si="100"/>
        <v>180.33159076438457</v>
      </c>
      <c r="V430" s="36"/>
      <c r="W430" s="36"/>
      <c r="X430" s="36"/>
      <c r="Y430" s="36">
        <f t="shared" si="101"/>
        <v>2.4451149425287357</v>
      </c>
      <c r="AA430" s="186">
        <f t="shared" si="102"/>
        <v>0.35783392403778819</v>
      </c>
      <c r="AE430" s="186">
        <f t="shared" si="103"/>
        <v>4.8518679999427466E-2</v>
      </c>
    </row>
    <row r="431" spans="1:31">
      <c r="A431" s="31">
        <v>2001</v>
      </c>
      <c r="B431" s="36">
        <f t="shared" si="54"/>
        <v>51210.249509262663</v>
      </c>
      <c r="C431" s="36">
        <f>C413/'Exchange rates'!$G4</f>
        <v>36927.715924426448</v>
      </c>
      <c r="D431" s="36">
        <f>D413/'Exchange rates'!$G4</f>
        <v>0</v>
      </c>
      <c r="E431" s="36">
        <f>E413/'Exchange rates'!$G4</f>
        <v>4341.1452582505217</v>
      </c>
      <c r="F431" s="36">
        <f>F413/'Exchange rates'!$G4</f>
        <v>6949.9179548521652</v>
      </c>
      <c r="G431" s="36">
        <f>G413/'Exchange rates'!$G4</f>
        <v>2991.4703717335296</v>
      </c>
      <c r="H431" s="36" t="e">
        <f>H413/'Exchange rates'!$G4</f>
        <v>#DIV/0!</v>
      </c>
      <c r="I431" s="36">
        <f t="shared" si="96"/>
        <v>49935.182799656483</v>
      </c>
      <c r="J431" s="36">
        <f t="shared" si="97"/>
        <v>20901.628634523368</v>
      </c>
      <c r="K431" s="36">
        <f>K413/'Exchange rates'!$G4</f>
        <v>12112.822046374677</v>
      </c>
      <c r="L431" s="36">
        <f>L413/'Exchange rates'!$G4</f>
        <v>122.48803827751195</v>
      </c>
      <c r="M431" s="36">
        <f>M413/'Exchange rates'!$G4</f>
        <v>8666.3185498711809</v>
      </c>
      <c r="N431" s="36">
        <f t="shared" si="98"/>
        <v>6116.0463440068697</v>
      </c>
      <c r="O431" s="36">
        <f>O413/'Exchange rates'!$G4</f>
        <v>4953.5218071402278</v>
      </c>
      <c r="P431" s="36">
        <f>P413/'Exchange rates'!$G4</f>
        <v>1162.5245368666422</v>
      </c>
      <c r="Q431" s="36">
        <f t="shared" si="99"/>
        <v>22917.507821126241</v>
      </c>
      <c r="R431" s="36">
        <f>R413/'Exchange rates'!$G4</f>
        <v>19861.375138019874</v>
      </c>
      <c r="S431" s="36">
        <f>S413/'Exchange rates'!$G4</f>
        <v>3056.132683106367</v>
      </c>
      <c r="T431" s="36"/>
      <c r="U431" s="36">
        <f t="shared" si="100"/>
        <v>198.61375138019875</v>
      </c>
      <c r="V431" s="36"/>
      <c r="W431" s="36"/>
      <c r="X431" s="36"/>
      <c r="Y431" s="36">
        <f t="shared" si="101"/>
        <v>3.0561326831063669</v>
      </c>
      <c r="AA431" s="186">
        <f t="shared" si="102"/>
        <v>0.39774311466336526</v>
      </c>
      <c r="AE431" s="186">
        <f t="shared" si="103"/>
        <v>6.1201992498311049E-2</v>
      </c>
    </row>
    <row r="432" spans="1:31">
      <c r="A432" s="31">
        <v>2002</v>
      </c>
      <c r="B432" s="36">
        <f t="shared" si="54"/>
        <v>52889.554040318486</v>
      </c>
      <c r="C432" s="36">
        <f>C414/'Exchange rates'!$G5</f>
        <v>39554.178666214917</v>
      </c>
      <c r="D432" s="36">
        <f>D414/'Exchange rates'!$G5</f>
        <v>0</v>
      </c>
      <c r="E432" s="36">
        <f>E414/'Exchange rates'!$G5</f>
        <v>4285.093737647524</v>
      </c>
      <c r="F432" s="36">
        <f>F414/'Exchange rates'!$G5</f>
        <v>6223.9800383985548</v>
      </c>
      <c r="G432" s="36">
        <f>G414/'Exchange rates'!$G5</f>
        <v>2826.3015980574851</v>
      </c>
      <c r="H432" s="36" t="e">
        <f>H414/'Exchange rates'!$G5</f>
        <v>#DIV/0!</v>
      </c>
      <c r="I432" s="36">
        <f t="shared" si="96"/>
        <v>51418.030380032746</v>
      </c>
      <c r="J432" s="36">
        <f t="shared" si="97"/>
        <v>22037.965158958719</v>
      </c>
      <c r="K432" s="36">
        <f>K414/'Exchange rates'!$G5</f>
        <v>13786.264046530012</v>
      </c>
      <c r="L432" s="36">
        <f>L414/'Exchange rates'!$G5</f>
        <v>672.94454796995876</v>
      </c>
      <c r="M432" s="36">
        <f>M414/'Exchange rates'!$G5</f>
        <v>7578.7565644587494</v>
      </c>
      <c r="N432" s="36">
        <f t="shared" si="98"/>
        <v>5631.1811790614938</v>
      </c>
      <c r="O432" s="36">
        <f>O414/'Exchange rates'!$G5</f>
        <v>4906.1600033881077</v>
      </c>
      <c r="P432" s="36">
        <f>P414/'Exchange rates'!$G5</f>
        <v>725.02117567338644</v>
      </c>
      <c r="Q432" s="36">
        <f t="shared" si="99"/>
        <v>23748.884042012534</v>
      </c>
      <c r="R432" s="36">
        <f>R414/'Exchange rates'!$G5</f>
        <v>20861.755322152578</v>
      </c>
      <c r="S432" s="36">
        <f>S414/'Exchange rates'!$G5</f>
        <v>2887.1287198599584</v>
      </c>
      <c r="T432" s="36"/>
      <c r="U432" s="36">
        <f t="shared" si="100"/>
        <v>208.61755322152578</v>
      </c>
      <c r="V432" s="36"/>
      <c r="W432" s="36"/>
      <c r="X432" s="36"/>
      <c r="Y432" s="36">
        <f t="shared" si="101"/>
        <v>2.8871287198599584</v>
      </c>
      <c r="AA432" s="186">
        <f t="shared" si="102"/>
        <v>0.40572840242931318</v>
      </c>
      <c r="AE432" s="186">
        <f t="shared" si="103"/>
        <v>5.6150122797802113E-2</v>
      </c>
    </row>
    <row r="433" spans="1:31">
      <c r="A433" s="31">
        <v>2003</v>
      </c>
      <c r="B433" s="36">
        <f t="shared" si="54"/>
        <v>50045.702578198565</v>
      </c>
      <c r="C433" s="36">
        <f>C415/'Exchange rates'!$G6</f>
        <v>39774.469344124605</v>
      </c>
      <c r="D433" s="36">
        <f>D415/'Exchange rates'!$G6</f>
        <v>0</v>
      </c>
      <c r="E433" s="36">
        <f>E415/'Exchange rates'!$G6</f>
        <v>4878.5688834593166</v>
      </c>
      <c r="F433" s="36">
        <f>F415/'Exchange rates'!$G6</f>
        <v>2599.902013183681</v>
      </c>
      <c r="G433" s="36">
        <f>G415/'Exchange rates'!$G6</f>
        <v>2792.7623374309637</v>
      </c>
      <c r="H433" s="36" t="e">
        <f>H415/'Exchange rates'!$G6</f>
        <v>#DIV/0!</v>
      </c>
      <c r="I433" s="36">
        <f t="shared" si="96"/>
        <v>48632.417729250978</v>
      </c>
      <c r="J433" s="36">
        <f t="shared" si="97"/>
        <v>12154.894886869766</v>
      </c>
      <c r="K433" s="36">
        <f>K415/'Exchange rates'!$G6</f>
        <v>7219.3263088239037</v>
      </c>
      <c r="L433" s="36">
        <f>L415/'Exchange rates'!$G6</f>
        <v>956.18525871064617</v>
      </c>
      <c r="M433" s="36">
        <f>M415/'Exchange rates'!$G6</f>
        <v>3979.3833193352166</v>
      </c>
      <c r="N433" s="36">
        <f t="shared" si="98"/>
        <v>5804.6963681250163</v>
      </c>
      <c r="O433" s="36">
        <f>O415/'Exchange rates'!$G6</f>
        <v>5174.6678628693599</v>
      </c>
      <c r="P433" s="36">
        <f>P415/'Exchange rates'!$G6</f>
        <v>630.02850525565646</v>
      </c>
      <c r="Q433" s="36">
        <f t="shared" si="99"/>
        <v>30672.826474256195</v>
      </c>
      <c r="R433" s="36">
        <f>R415/'Exchange rates'!$G6</f>
        <v>27380.47135476318</v>
      </c>
      <c r="S433" s="36">
        <f>S415/'Exchange rates'!$G6</f>
        <v>3292.3551194930137</v>
      </c>
      <c r="T433" s="36"/>
      <c r="U433" s="36">
        <f t="shared" si="100"/>
        <v>273.80471354763182</v>
      </c>
      <c r="V433" s="36"/>
      <c r="W433" s="36"/>
      <c r="X433" s="36"/>
      <c r="Y433" s="36">
        <f t="shared" si="101"/>
        <v>3.2923551194930138</v>
      </c>
      <c r="AA433" s="186">
        <f t="shared" si="102"/>
        <v>0.56300863977598681</v>
      </c>
      <c r="AE433" s="186">
        <f t="shared" si="103"/>
        <v>6.7698775286525764E-2</v>
      </c>
    </row>
    <row r="434" spans="1:31">
      <c r="A434" s="31">
        <v>2004</v>
      </c>
      <c r="B434" s="36">
        <f t="shared" si="54"/>
        <v>53743.242958444906</v>
      </c>
      <c r="C434" s="36">
        <f>C416/'Exchange rates'!$G7</f>
        <v>42868.219403947238</v>
      </c>
      <c r="D434" s="36">
        <f>D416/'Exchange rates'!$G7</f>
        <v>0</v>
      </c>
      <c r="E434" s="36">
        <f>E416/'Exchange rates'!$G7</f>
        <v>6520.5302241396412</v>
      </c>
      <c r="F434" s="36">
        <f>F416/'Exchange rates'!$G7</f>
        <v>1549.2307596945354</v>
      </c>
      <c r="G434" s="36">
        <f>G416/'Exchange rates'!$G7</f>
        <v>2805.2625706634931</v>
      </c>
      <c r="H434" s="36" t="e">
        <f>H416/'Exchange rates'!$G7</f>
        <v>#DIV/0!</v>
      </c>
      <c r="I434" s="36">
        <f t="shared" si="96"/>
        <v>52205.671675096703</v>
      </c>
      <c r="J434" s="36">
        <f t="shared" si="97"/>
        <v>9177.3033819299817</v>
      </c>
      <c r="K434" s="36">
        <f>K416/'Exchange rates'!$G7</f>
        <v>4951.1275166121195</v>
      </c>
      <c r="L434" s="36">
        <f>L416/'Exchange rates'!$G7</f>
        <v>1409.2538183080433</v>
      </c>
      <c r="M434" s="36">
        <f>M416/'Exchange rates'!$G7</f>
        <v>2816.9220470098185</v>
      </c>
      <c r="N434" s="36">
        <f t="shared" si="98"/>
        <v>5593.1543191510464</v>
      </c>
      <c r="O434" s="36">
        <f>O416/'Exchange rates'!$G7</f>
        <v>5070.1521124665278</v>
      </c>
      <c r="P434" s="36">
        <f>P416/'Exchange rates'!$G7</f>
        <v>523.00220668451857</v>
      </c>
      <c r="Q434" s="36">
        <f t="shared" si="99"/>
        <v>37435.213974015671</v>
      </c>
      <c r="R434" s="36">
        <f>R416/'Exchange rates'!$G7</f>
        <v>32846.939774868588</v>
      </c>
      <c r="S434" s="36">
        <f>S416/'Exchange rates'!$G7</f>
        <v>4588.2741991470793</v>
      </c>
      <c r="T434" s="36"/>
      <c r="U434" s="36">
        <f t="shared" si="100"/>
        <v>328.46939774868588</v>
      </c>
      <c r="V434" s="36"/>
      <c r="W434" s="36"/>
      <c r="X434" s="36"/>
      <c r="Y434" s="36">
        <f t="shared" si="101"/>
        <v>4.5882741991470795</v>
      </c>
      <c r="AA434" s="186">
        <f t="shared" si="102"/>
        <v>0.62918335730440045</v>
      </c>
      <c r="AE434" s="186">
        <f t="shared" si="103"/>
        <v>8.7888423842189367E-2</v>
      </c>
    </row>
    <row r="435" spans="1:31">
      <c r="A435" s="31">
        <v>2005</v>
      </c>
      <c r="B435" s="36">
        <f t="shared" si="54"/>
        <v>58076.312872975279</v>
      </c>
      <c r="C435" s="36">
        <f>C417/'Exchange rates'!$G8</f>
        <v>46983.724272317624</v>
      </c>
      <c r="D435" s="36">
        <f>D417/'Exchange rates'!$G8</f>
        <v>0</v>
      </c>
      <c r="E435" s="36">
        <f>E417/'Exchange rates'!$G8</f>
        <v>6836.9102423578124</v>
      </c>
      <c r="F435" s="36">
        <f>F417/'Exchange rates'!$G8</f>
        <v>1451.1965655827548</v>
      </c>
      <c r="G435" s="36">
        <f>G417/'Exchange rates'!$G8</f>
        <v>2804.4817927170866</v>
      </c>
      <c r="H435" s="36" t="e">
        <f>H417/'Exchange rates'!$G8</f>
        <v>#DIV/0!</v>
      </c>
      <c r="I435" s="36">
        <f t="shared" si="96"/>
        <v>56479.092071611252</v>
      </c>
      <c r="J435" s="36">
        <f t="shared" si="97"/>
        <v>10144.400803799781</v>
      </c>
      <c r="K435" s="36">
        <f>K417/'Exchange rates'!$G8</f>
        <v>5139.9573742540497</v>
      </c>
      <c r="L435" s="36">
        <f>L417/'Exchange rates'!$G8</f>
        <v>2345.9870904883692</v>
      </c>
      <c r="M435" s="36">
        <f>M417/'Exchange rates'!$G8</f>
        <v>2658.4563390573621</v>
      </c>
      <c r="N435" s="36">
        <f t="shared" si="98"/>
        <v>5044.1968091584458</v>
      </c>
      <c r="O435" s="36">
        <f>O417/'Exchange rates'!$G8</f>
        <v>4763.0568749238828</v>
      </c>
      <c r="P435" s="36">
        <f>P417/'Exchange rates'!$G8</f>
        <v>281.13993423456338</v>
      </c>
      <c r="Q435" s="36">
        <f t="shared" si="99"/>
        <v>41290.494458653026</v>
      </c>
      <c r="R435" s="36">
        <f>R417/'Exchange rates'!$G8</f>
        <v>37080.711241018143</v>
      </c>
      <c r="S435" s="36">
        <f>S417/'Exchange rates'!$G8</f>
        <v>4209.7832176348802</v>
      </c>
      <c r="T435" s="36"/>
      <c r="U435" s="36">
        <f t="shared" si="100"/>
        <v>370.80711241018145</v>
      </c>
      <c r="V435" s="36"/>
      <c r="W435" s="36"/>
      <c r="X435" s="36"/>
      <c r="Y435" s="36">
        <f t="shared" si="101"/>
        <v>4.2097832176348806</v>
      </c>
      <c r="AA435" s="186">
        <f t="shared" si="102"/>
        <v>0.65653872753482978</v>
      </c>
      <c r="AE435" s="186">
        <f t="shared" si="103"/>
        <v>7.453702004092401E-2</v>
      </c>
    </row>
    <row r="436" spans="1:31">
      <c r="A436" s="31">
        <v>2006</v>
      </c>
      <c r="B436" s="36">
        <f t="shared" si="54"/>
        <v>57019.593777108159</v>
      </c>
      <c r="C436" s="36">
        <f>C418/'Exchange rates'!$G9</f>
        <v>46396.220837328219</v>
      </c>
      <c r="D436" s="36">
        <f>D418/'Exchange rates'!$G9</f>
        <v>0</v>
      </c>
      <c r="E436" s="36">
        <f>E418/'Exchange rates'!$G9</f>
        <v>6619.7695521161477</v>
      </c>
      <c r="F436" s="36">
        <f>F418/'Exchange rates'!$G9</f>
        <v>1332.3545861297537</v>
      </c>
      <c r="G436" s="36">
        <f>G418/'Exchange rates'!$G9</f>
        <v>2671.2488015340364</v>
      </c>
      <c r="H436" s="36" t="e">
        <f>H418/'Exchange rates'!$G9</f>
        <v>#DIV/0!</v>
      </c>
      <c r="I436" s="36">
        <f t="shared" si="96"/>
        <v>55438.46447975163</v>
      </c>
      <c r="J436" s="36">
        <f t="shared" si="97"/>
        <v>9182.3123544719892</v>
      </c>
      <c r="K436" s="36">
        <f>K418/'Exchange rates'!$G9</f>
        <v>4184.2772679541613</v>
      </c>
      <c r="L436" s="36">
        <f>L418/'Exchange rates'!$G9</f>
        <v>2575.5604255124867</v>
      </c>
      <c r="M436" s="36">
        <f>M418/'Exchange rates'!$G9</f>
        <v>2422.4746610053417</v>
      </c>
      <c r="N436" s="36">
        <f t="shared" si="98"/>
        <v>4480.4855499246669</v>
      </c>
      <c r="O436" s="36">
        <f>O418/'Exchange rates'!$G9</f>
        <v>4200.350979317901</v>
      </c>
      <c r="P436" s="36">
        <f>P418/'Exchange rates'!$G9</f>
        <v>280.1345706067662</v>
      </c>
      <c r="Q436" s="36">
        <f t="shared" si="99"/>
        <v>41775.666575354975</v>
      </c>
      <c r="R436" s="36">
        <f>R418/'Exchange rates'!$G9</f>
        <v>38011.592590056156</v>
      </c>
      <c r="S436" s="36">
        <f>S418/'Exchange rates'!$G9</f>
        <v>3764.0739852988177</v>
      </c>
      <c r="T436" s="36"/>
      <c r="U436" s="36">
        <f t="shared" si="100"/>
        <v>380.11592590056154</v>
      </c>
      <c r="V436" s="36"/>
      <c r="W436" s="36"/>
      <c r="X436" s="36"/>
      <c r="Y436" s="36">
        <f t="shared" si="101"/>
        <v>3.7640739852988179</v>
      </c>
      <c r="AA436" s="186">
        <f t="shared" si="102"/>
        <v>0.68565377751289502</v>
      </c>
      <c r="AE436" s="186">
        <f t="shared" si="103"/>
        <v>6.7896432930129397E-2</v>
      </c>
    </row>
    <row r="437" spans="1:31">
      <c r="A437" s="31">
        <v>2007</v>
      </c>
      <c r="B437" s="36">
        <f t="shared" si="54"/>
        <v>52127.267700258388</v>
      </c>
      <c r="C437" s="36">
        <f>C419/'Exchange rates'!$G10</f>
        <v>42177.476485788109</v>
      </c>
      <c r="D437" s="36">
        <f>D419/'Exchange rates'!$G10</f>
        <v>0</v>
      </c>
      <c r="E437" s="36">
        <f>E419/'Exchange rates'!$G10</f>
        <v>6370.6206718346257</v>
      </c>
      <c r="F437" s="36">
        <f>F419/'Exchange rates'!$G10</f>
        <v>1983.052196382429</v>
      </c>
      <c r="G437" s="36">
        <f>G419/'Exchange rates'!$G10</f>
        <v>1596.1183462532301</v>
      </c>
      <c r="H437" s="36" t="e">
        <f>H419/'Exchange rates'!$G10</f>
        <v>#DIV/0!</v>
      </c>
      <c r="I437" s="36">
        <f t="shared" si="96"/>
        <v>50719.080620155037</v>
      </c>
      <c r="J437" s="36">
        <f t="shared" si="97"/>
        <v>6467.3291989664076</v>
      </c>
      <c r="K437" s="36">
        <f>K419/'Exchange rates'!$G10</f>
        <v>2181.5891472868216</v>
      </c>
      <c r="L437" s="36">
        <f>L419/'Exchange rates'!$G10</f>
        <v>2114.7560723514212</v>
      </c>
      <c r="M437" s="36">
        <f>M419/'Exchange rates'!$G10</f>
        <v>2170.9839793281653</v>
      </c>
      <c r="N437" s="36">
        <f t="shared" si="98"/>
        <v>3879.3906976744183</v>
      </c>
      <c r="O437" s="36">
        <f>O419/'Exchange rates'!$G10</f>
        <v>3590.013953488372</v>
      </c>
      <c r="P437" s="36">
        <f>P419/'Exchange rates'!$G10</f>
        <v>289.37674418604649</v>
      </c>
      <c r="Q437" s="36">
        <f t="shared" si="99"/>
        <v>40372.360723514212</v>
      </c>
      <c r="R437" s="36">
        <f>R419/'Exchange rates'!$G10</f>
        <v>36405.873385012921</v>
      </c>
      <c r="S437" s="36">
        <f>S419/'Exchange rates'!$G10</f>
        <v>3966.487338501292</v>
      </c>
      <c r="T437" s="36"/>
      <c r="U437" s="36">
        <f t="shared" si="100"/>
        <v>364.05873385012922</v>
      </c>
      <c r="V437" s="36"/>
      <c r="W437" s="36"/>
      <c r="X437" s="36"/>
      <c r="Y437" s="36">
        <f t="shared" si="101"/>
        <v>3.9664873385012922</v>
      </c>
      <c r="AA437" s="186">
        <f t="shared" si="102"/>
        <v>0.71779442647360903</v>
      </c>
      <c r="AE437" s="186">
        <f t="shared" si="103"/>
        <v>7.8205032307408717E-2</v>
      </c>
    </row>
    <row r="438" spans="1:31">
      <c r="A438" s="31">
        <v>2008</v>
      </c>
      <c r="B438" s="36">
        <f t="shared" si="54"/>
        <v>55802.998250792618</v>
      </c>
      <c r="C438" s="36">
        <f>C420/'Exchange rates'!$G11</f>
        <v>45088.879960642837</v>
      </c>
      <c r="D438" s="36">
        <f>D420/'Exchange rates'!$G11</f>
        <v>0</v>
      </c>
      <c r="E438" s="36">
        <f>E420/'Exchange rates'!$G11</f>
        <v>7018.9860063408778</v>
      </c>
      <c r="F438" s="36">
        <f>F420/'Exchange rates'!$G11</f>
        <v>2203.0518202689409</v>
      </c>
      <c r="G438" s="36">
        <f>G420/'Exchange rates'!$G11</f>
        <v>1492.0804635399586</v>
      </c>
      <c r="H438" s="36" t="e">
        <f>H420/'Exchange rates'!$G11</f>
        <v>#DIV/0!</v>
      </c>
      <c r="I438" s="36">
        <f t="shared" si="96"/>
        <v>54343.623045807377</v>
      </c>
      <c r="J438" s="36">
        <f t="shared" si="97"/>
        <v>5543.7072264130329</v>
      </c>
      <c r="K438" s="36">
        <f>K420/'Exchange rates'!$G11</f>
        <v>1402.9107904230896</v>
      </c>
      <c r="L438" s="36">
        <f>L420/'Exchange rates'!$G11</f>
        <v>1905.0393571662842</v>
      </c>
      <c r="M438" s="36">
        <f>M420/'Exchange rates'!$G11</f>
        <v>2235.7570788236585</v>
      </c>
      <c r="N438" s="36">
        <f t="shared" si="98"/>
        <v>3923.9231442002842</v>
      </c>
      <c r="O438" s="36">
        <f>O420/'Exchange rates'!$G11</f>
        <v>3563.6563900732481</v>
      </c>
      <c r="P438" s="36">
        <f>P420/'Exchange rates'!$G11</f>
        <v>360.26675412703622</v>
      </c>
      <c r="Q438" s="36">
        <f t="shared" si="99"/>
        <v>44875.992675194058</v>
      </c>
      <c r="R438" s="36">
        <f>R420/'Exchange rates'!$G11</f>
        <v>40122.313326773809</v>
      </c>
      <c r="S438" s="36">
        <f>S420/'Exchange rates'!$G11</f>
        <v>4753.6793484202472</v>
      </c>
      <c r="T438" s="36"/>
      <c r="U438" s="36">
        <f t="shared" si="100"/>
        <v>401.22313326773809</v>
      </c>
      <c r="V438" s="36"/>
      <c r="W438" s="36"/>
      <c r="X438" s="36"/>
      <c r="Y438" s="36">
        <f t="shared" si="101"/>
        <v>4.7536793484202473</v>
      </c>
      <c r="AA438" s="186">
        <f t="shared" si="102"/>
        <v>0.73830766294241867</v>
      </c>
      <c r="AE438" s="186">
        <f t="shared" si="103"/>
        <v>8.7474464932403781E-2</v>
      </c>
    </row>
    <row r="439" spans="1:31">
      <c r="A439" s="31">
        <v>2009</v>
      </c>
      <c r="B439" s="36">
        <f t="shared" si="54"/>
        <v>66216.650043476038</v>
      </c>
      <c r="C439" s="36">
        <f>C421/'Exchange rates'!$G12</f>
        <v>51942.029819446579</v>
      </c>
      <c r="D439" s="36">
        <f>D421/'Exchange rates'!$G12</f>
        <v>0</v>
      </c>
      <c r="E439" s="36">
        <f>E421/'Exchange rates'!$G12</f>
        <v>9943.1928034371649</v>
      </c>
      <c r="F439" s="36">
        <f>F421/'Exchange rates'!$G12</f>
        <v>2571.3288322847934</v>
      </c>
      <c r="G439" s="36">
        <f>G421/'Exchange rates'!$G12</f>
        <v>1760.0985883075034</v>
      </c>
      <c r="H439" s="36" t="e">
        <f>H421/'Exchange rates'!$G12</f>
        <v>#DIV/0!</v>
      </c>
      <c r="I439" s="36">
        <f t="shared" si="96"/>
        <v>64527.049767275326</v>
      </c>
      <c r="J439" s="36">
        <f t="shared" si="97"/>
        <v>4975.3573985985367</v>
      </c>
      <c r="K439" s="36">
        <f>K421/'Exchange rates'!$G12</f>
        <v>1079.6027057439517</v>
      </c>
      <c r="L439" s="36">
        <f>L421/'Exchange rates'!$G12</f>
        <v>1253.9307452304231</v>
      </c>
      <c r="M439" s="36">
        <f>M421/'Exchange rates'!$G12</f>
        <v>2641.8239476241624</v>
      </c>
      <c r="N439" s="36">
        <f t="shared" si="98"/>
        <v>4608.5379264487747</v>
      </c>
      <c r="O439" s="36">
        <f>O421/'Exchange rates'!$G12</f>
        <v>3510.2091964605393</v>
      </c>
      <c r="P439" s="36">
        <f>P421/'Exchange rates'!$G12</f>
        <v>1098.3287299882359</v>
      </c>
      <c r="Q439" s="36">
        <f t="shared" si="99"/>
        <v>54943.154442228013</v>
      </c>
      <c r="R439" s="36">
        <f>R421/'Exchange rates'!$G12</f>
        <v>47352.219195949052</v>
      </c>
      <c r="S439" s="36">
        <f>S421/'Exchange rates'!$G12</f>
        <v>7590.9352462789629</v>
      </c>
      <c r="T439" s="36"/>
      <c r="U439" s="36">
        <f t="shared" si="100"/>
        <v>473.5221919594905</v>
      </c>
      <c r="V439" s="36"/>
      <c r="W439" s="36"/>
      <c r="X439" s="36"/>
      <c r="Y439" s="36">
        <f t="shared" si="101"/>
        <v>7.5909352462789625</v>
      </c>
      <c r="AA439" s="186">
        <f t="shared" si="102"/>
        <v>0.73383518023419025</v>
      </c>
      <c r="AE439" s="186">
        <f t="shared" si="103"/>
        <v>0.11763958330121393</v>
      </c>
    </row>
    <row r="440" spans="1:31">
      <c r="A440" s="31">
        <v>2010</v>
      </c>
      <c r="B440" s="36">
        <f t="shared" ref="B440:B443" si="104">SUM(C440:G440)</f>
        <v>77700.921226198683</v>
      </c>
      <c r="C440" s="36">
        <f>C422/'Exchange rates'!$G13</f>
        <v>59926.063890800651</v>
      </c>
      <c r="D440" s="36">
        <f>D422/'Exchange rates'!$G13</f>
        <v>0</v>
      </c>
      <c r="E440" s="36">
        <f>E422/'Exchange rates'!$G13</f>
        <v>13026.404421885754</v>
      </c>
      <c r="F440" s="36">
        <f>F422/'Exchange rates'!$G13</f>
        <v>2748.4815898141778</v>
      </c>
      <c r="G440" s="36">
        <f>G422/'Exchange rates'!$G13</f>
        <v>1999.9713236980958</v>
      </c>
      <c r="H440" s="36" t="e">
        <f>H422/'Exchange rates'!$G13</f>
        <v>#DIV/0!</v>
      </c>
      <c r="I440" s="36">
        <f t="shared" si="96"/>
        <v>75759.69904221152</v>
      </c>
      <c r="J440" s="36">
        <f t="shared" si="97"/>
        <v>5620.5609084652442</v>
      </c>
      <c r="K440" s="36">
        <f>K422/'Exchange rates'!$G13</f>
        <v>1329.8900263821977</v>
      </c>
      <c r="L440" s="36">
        <f>L422/'Exchange rates'!$G13</f>
        <v>1483.4408694654737</v>
      </c>
      <c r="M440" s="36">
        <f>M422/'Exchange rates'!$G13</f>
        <v>2807.2300126175733</v>
      </c>
      <c r="N440" s="36">
        <f t="shared" si="98"/>
        <v>5181.1682725395731</v>
      </c>
      <c r="O440" s="36">
        <f>O422/'Exchange rates'!$G13</f>
        <v>3465.3195973847214</v>
      </c>
      <c r="P440" s="36">
        <f>P422/'Exchange rates'!$G13</f>
        <v>1715.8486751548521</v>
      </c>
      <c r="Q440" s="36">
        <f t="shared" si="99"/>
        <v>64957.9698612067</v>
      </c>
      <c r="R440" s="36">
        <f>R422/'Exchange rates'!$G13</f>
        <v>55130.854267033727</v>
      </c>
      <c r="S440" s="36">
        <f>S422/'Exchange rates'!$G13</f>
        <v>9827.1155941729758</v>
      </c>
      <c r="T440" s="36"/>
      <c r="U440" s="36">
        <f t="shared" si="100"/>
        <v>551.30854267033726</v>
      </c>
      <c r="V440" s="36"/>
      <c r="W440" s="36"/>
      <c r="X440" s="36"/>
      <c r="Y440" s="36">
        <f t="shared" si="101"/>
        <v>9.8271155941729766</v>
      </c>
      <c r="AA440" s="186">
        <f t="shared" si="102"/>
        <v>0.72770688062417077</v>
      </c>
      <c r="AE440" s="186">
        <f t="shared" si="103"/>
        <v>0.12971429029433629</v>
      </c>
    </row>
    <row r="441" spans="1:31">
      <c r="A441" s="31">
        <v>2011</v>
      </c>
      <c r="B441" s="36">
        <f t="shared" si="104"/>
        <v>85314.955839942326</v>
      </c>
      <c r="C441" s="36">
        <f>C423/'Exchange rates'!$G14</f>
        <v>66025.611331410721</v>
      </c>
      <c r="D441" s="36">
        <f>D423/'Exchange rates'!$G14</f>
        <v>0</v>
      </c>
      <c r="E441" s="36">
        <f>E423/'Exchange rates'!$G14</f>
        <v>14464.254385964914</v>
      </c>
      <c r="F441" s="36">
        <f>F423/'Exchange rates'!$G14</f>
        <v>2836.1068553232399</v>
      </c>
      <c r="G441" s="36">
        <f>G423/'Exchange rates'!$G14</f>
        <v>1988.9832672434513</v>
      </c>
      <c r="H441" s="36" t="e">
        <f>H423/'Exchange rates'!$G14</f>
        <v>#DIV/0!</v>
      </c>
      <c r="I441" s="36">
        <f t="shared" si="96"/>
        <v>83180.113704638308</v>
      </c>
      <c r="J441" s="36">
        <f t="shared" si="97"/>
        <v>6655.7287911559724</v>
      </c>
      <c r="K441" s="36">
        <f>K423/'Exchange rates'!$G14</f>
        <v>1462.1898281663064</v>
      </c>
      <c r="L441" s="36">
        <f>L423/'Exchange rates'!$G14</f>
        <v>2503.294730833934</v>
      </c>
      <c r="M441" s="36">
        <f>M423/'Exchange rates'!$G14</f>
        <v>2690.2442321557319</v>
      </c>
      <c r="N441" s="36">
        <f t="shared" si="98"/>
        <v>5773.5392633982219</v>
      </c>
      <c r="O441" s="36">
        <f>O423/'Exchange rates'!$G14</f>
        <v>4147.3466414323484</v>
      </c>
      <c r="P441" s="36">
        <f>P423/'Exchange rates'!$G14</f>
        <v>1626.1926219658737</v>
      </c>
      <c r="Q441" s="36">
        <f t="shared" si="99"/>
        <v>70750.845650084113</v>
      </c>
      <c r="R441" s="36">
        <f>R423/'Exchange rates'!$G14</f>
        <v>60416.075612833454</v>
      </c>
      <c r="S441" s="36">
        <f>S423/'Exchange rates'!$G14</f>
        <v>10334.770037250661</v>
      </c>
      <c r="T441" s="36"/>
      <c r="U441" s="36">
        <f t="shared" si="100"/>
        <v>604.16075612833458</v>
      </c>
      <c r="V441" s="36"/>
      <c r="W441" s="36"/>
      <c r="X441" s="36"/>
      <c r="Y441" s="36">
        <f t="shared" si="101"/>
        <v>10.33477003725066</v>
      </c>
      <c r="AA441" s="186">
        <f t="shared" si="102"/>
        <v>0.72632836049446903</v>
      </c>
      <c r="AE441" s="186">
        <f t="shared" si="103"/>
        <v>0.12424568297595837</v>
      </c>
    </row>
    <row r="442" spans="1:31">
      <c r="A442" s="31">
        <v>2012</v>
      </c>
      <c r="B442" s="36">
        <f t="shared" si="104"/>
        <v>95595.597131427465</v>
      </c>
      <c r="C442" s="36">
        <f>C424/'Exchange rates'!$G15</f>
        <v>74209.43018831106</v>
      </c>
      <c r="D442" s="36">
        <f>D424/'Exchange rates'!$G15</f>
        <v>0</v>
      </c>
      <c r="E442" s="36">
        <f>E424/'Exchange rates'!$G15</f>
        <v>16140.518587179238</v>
      </c>
      <c r="F442" s="36">
        <f>F424/'Exchange rates'!$G15</f>
        <v>3120.0271571210201</v>
      </c>
      <c r="G442" s="36">
        <f>G424/'Exchange rates'!$G15</f>
        <v>2125.6211988161449</v>
      </c>
      <c r="H442" s="36" t="e">
        <f>H424/'Exchange rates'!$G15</f>
        <v>#DIV/0!</v>
      </c>
      <c r="I442" s="36">
        <f t="shared" si="96"/>
        <v>93109.993657917847</v>
      </c>
      <c r="J442" s="36">
        <f t="shared" si="97"/>
        <v>6499.7755878622311</v>
      </c>
      <c r="K442" s="36">
        <f>K424/'Exchange rates'!$G15</f>
        <v>1757.1641135720558</v>
      </c>
      <c r="L442" s="36">
        <f>L424/'Exchange rates'!$G15</f>
        <v>1982.5698442124437</v>
      </c>
      <c r="M442" s="36">
        <f>M424/'Exchange rates'!$G15</f>
        <v>2760.0416300777315</v>
      </c>
      <c r="N442" s="36">
        <f t="shared" si="98"/>
        <v>7562.7166878069411</v>
      </c>
      <c r="O442" s="36">
        <f>O424/'Exchange rates'!$G15</f>
        <v>5901.7595212541064</v>
      </c>
      <c r="P442" s="36">
        <f>P424/'Exchange rates'!$G15</f>
        <v>1660.9571665528345</v>
      </c>
      <c r="Q442" s="36">
        <f t="shared" si="99"/>
        <v>79047.50138224868</v>
      </c>
      <c r="R442" s="36">
        <f>R424/'Exchange rates'!$G15</f>
        <v>66550.50817965981</v>
      </c>
      <c r="S442" s="36">
        <f>S424/'Exchange rates'!$G15</f>
        <v>12496.99320258887</v>
      </c>
      <c r="T442" s="36"/>
      <c r="U442" s="36">
        <f t="shared" si="100"/>
        <v>665.50508179659812</v>
      </c>
      <c r="V442" s="36"/>
      <c r="W442" s="36"/>
      <c r="X442" s="36"/>
      <c r="Y442" s="36">
        <f t="shared" si="101"/>
        <v>12.49699320258887</v>
      </c>
      <c r="AA442" s="186">
        <f t="shared" si="102"/>
        <v>0.71475150588199532</v>
      </c>
      <c r="AE442" s="186">
        <f t="shared" si="103"/>
        <v>0.13421752823335259</v>
      </c>
    </row>
    <row r="443" spans="1:31">
      <c r="A443" s="31">
        <v>2013</v>
      </c>
      <c r="B443" s="36">
        <f t="shared" si="104"/>
        <v>77720.593603784262</v>
      </c>
      <c r="C443" s="36">
        <f>C425/'Exchange rates'!$G16</f>
        <v>61004.027199341872</v>
      </c>
      <c r="D443" s="36">
        <f>D425/'Exchange rates'!$G16</f>
        <v>0</v>
      </c>
      <c r="E443" s="36">
        <f>E425/'Exchange rates'!$G16</f>
        <v>12509.606535040362</v>
      </c>
      <c r="F443" s="36">
        <f>F425/'Exchange rates'!$G16</f>
        <v>2517.5561725538587</v>
      </c>
      <c r="G443" s="36">
        <f>G425/'Exchange rates'!$G16</f>
        <v>1689.4036968481671</v>
      </c>
      <c r="H443" s="36" t="e">
        <f>H425/'Exchange rates'!$G16</f>
        <v>#DIV/0!</v>
      </c>
      <c r="I443" s="36">
        <f t="shared" si="96"/>
        <v>75614.881227826612</v>
      </c>
      <c r="J443" s="36">
        <f t="shared" si="97"/>
        <v>4749.5616741220629</v>
      </c>
      <c r="K443" s="36">
        <f>K425/'Exchange rates'!$G16</f>
        <v>1426.2899120777417</v>
      </c>
      <c r="L443" s="36">
        <f>L425/'Exchange rates'!$G16</f>
        <v>1222.0242685999281</v>
      </c>
      <c r="M443" s="36">
        <f>M425/'Exchange rates'!$G16</f>
        <v>2101.2474934443931</v>
      </c>
      <c r="N443" s="36">
        <f t="shared" si="98"/>
        <v>9980.6236824515399</v>
      </c>
      <c r="O443" s="36">
        <f>O425/'Exchange rates'!$G16</f>
        <v>7294.6334001748164</v>
      </c>
      <c r="P443" s="36">
        <f>P425/'Exchange rates'!$G16</f>
        <v>2685.990282276724</v>
      </c>
      <c r="Q443" s="36">
        <f t="shared" si="99"/>
        <v>60884.695871253018</v>
      </c>
      <c r="R443" s="36">
        <f>R425/'Exchange rates'!$G16</f>
        <v>52283.104529795877</v>
      </c>
      <c r="S443" s="36">
        <f>S425/'Exchange rates'!$G16</f>
        <v>8601.5913414571442</v>
      </c>
      <c r="T443" s="36"/>
      <c r="U443" s="36">
        <f t="shared" si="100"/>
        <v>522.83104529795878</v>
      </c>
      <c r="V443" s="36"/>
      <c r="W443" s="36"/>
      <c r="X443" s="36"/>
      <c r="Y443" s="36">
        <f t="shared" si="101"/>
        <v>8.6015913414571443</v>
      </c>
      <c r="AA443" s="186">
        <f t="shared" si="102"/>
        <v>0.69143935268862744</v>
      </c>
      <c r="AE443" s="186">
        <f t="shared" si="103"/>
        <v>0.11375527147282909</v>
      </c>
    </row>
    <row r="444" spans="1:31">
      <c r="B444" s="159"/>
      <c r="U444" s="185"/>
      <c r="Y444" s="185"/>
      <c r="AA444" s="186"/>
      <c r="AE444" s="186"/>
    </row>
    <row r="445" spans="1:31">
      <c r="B445" s="159"/>
      <c r="U445" s="185"/>
      <c r="Y445" s="185"/>
      <c r="AA445" s="186"/>
      <c r="AE445" s="186"/>
    </row>
    <row r="446" spans="1:31">
      <c r="B446" s="159"/>
    </row>
    <row r="447" spans="1:31">
      <c r="B447" s="159"/>
    </row>
    <row r="448" spans="1:31">
      <c r="B448" s="159"/>
    </row>
    <row r="449" spans="2:2">
      <c r="B449" s="159"/>
    </row>
    <row r="450" spans="2:2">
      <c r="B450" s="159"/>
    </row>
    <row r="451" spans="2:2">
      <c r="B451" s="159"/>
    </row>
    <row r="452" spans="2:2">
      <c r="B452" s="159"/>
    </row>
    <row r="453" spans="2:2">
      <c r="B453" s="159"/>
    </row>
    <row r="454" spans="2:2">
      <c r="B454" s="159"/>
    </row>
    <row r="455" spans="2:2">
      <c r="B455" s="159"/>
    </row>
    <row r="456" spans="2:2">
      <c r="B456" s="159"/>
    </row>
    <row r="457" spans="2:2">
      <c r="B457" s="159"/>
    </row>
    <row r="458" spans="2:2">
      <c r="B458" s="159"/>
    </row>
    <row r="459" spans="2:2">
      <c r="B459" s="159"/>
    </row>
    <row r="460" spans="2:2">
      <c r="B460" s="159"/>
    </row>
    <row r="461" spans="2:2">
      <c r="B461" s="159"/>
    </row>
    <row r="462" spans="2:2">
      <c r="B462" s="159"/>
    </row>
    <row r="463" spans="2:2">
      <c r="B463" s="159"/>
    </row>
    <row r="464" spans="2:2">
      <c r="B464" s="159"/>
    </row>
    <row r="465" spans="2:2">
      <c r="B465" s="159"/>
    </row>
    <row r="466" spans="2:2">
      <c r="B466" s="159"/>
    </row>
    <row r="467" spans="2:2">
      <c r="B467" s="159"/>
    </row>
    <row r="468" spans="2:2">
      <c r="B468" s="159"/>
    </row>
    <row r="469" spans="2:2">
      <c r="B469" s="159"/>
    </row>
    <row r="470" spans="2:2">
      <c r="B470" s="159"/>
    </row>
    <row r="471" spans="2:2">
      <c r="B471" s="159"/>
    </row>
    <row r="472" spans="2:2">
      <c r="B472" s="159"/>
    </row>
    <row r="473" spans="2:2">
      <c r="B473" s="159"/>
    </row>
    <row r="474" spans="2:2">
      <c r="B474" s="159"/>
    </row>
    <row r="475" spans="2:2">
      <c r="B475" s="159"/>
    </row>
    <row r="476" spans="2:2">
      <c r="B476" s="159"/>
    </row>
    <row r="477" spans="2:2">
      <c r="B477" s="159"/>
    </row>
    <row r="478" spans="2:2">
      <c r="B478" s="159"/>
    </row>
    <row r="479" spans="2:2">
      <c r="B479" s="159"/>
    </row>
    <row r="480" spans="2:2">
      <c r="B480" s="159"/>
    </row>
    <row r="481" spans="2:2">
      <c r="B481" s="159"/>
    </row>
    <row r="482" spans="2:2">
      <c r="B482" s="159"/>
    </row>
    <row r="483" spans="2:2">
      <c r="B483" s="159"/>
    </row>
    <row r="484" spans="2:2">
      <c r="B484" s="159"/>
    </row>
    <row r="485" spans="2:2">
      <c r="B485" s="159"/>
    </row>
    <row r="486" spans="2:2">
      <c r="B486" s="159"/>
    </row>
    <row r="487" spans="2:2">
      <c r="B487" s="159"/>
    </row>
    <row r="488" spans="2:2">
      <c r="B488" s="159"/>
    </row>
    <row r="489" spans="2:2">
      <c r="B489" s="159"/>
    </row>
    <row r="490" spans="2:2">
      <c r="B490" s="159"/>
    </row>
    <row r="491" spans="2:2">
      <c r="B491" s="159"/>
    </row>
    <row r="492" spans="2:2">
      <c r="B492" s="159"/>
    </row>
    <row r="493" spans="2:2">
      <c r="B493" s="159"/>
    </row>
    <row r="494" spans="2:2">
      <c r="B494" s="159"/>
    </row>
  </sheetData>
  <mergeCells count="9">
    <mergeCell ref="U8:Y8"/>
    <mergeCell ref="AA8:AE8"/>
    <mergeCell ref="B2:G2"/>
    <mergeCell ref="I2:R2"/>
    <mergeCell ref="B3:B9"/>
    <mergeCell ref="C4:D4"/>
    <mergeCell ref="J4:M4"/>
    <mergeCell ref="N4:P4"/>
    <mergeCell ref="Q4:S4"/>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34"/>
  <sheetViews>
    <sheetView workbookViewId="0">
      <pane xSplit="1" ySplit="6" topLeftCell="B25" activePane="bottomRight" state="frozen"/>
      <selection activeCell="A58" sqref="A58:A69"/>
      <selection pane="topRight" activeCell="A58" sqref="A58:A69"/>
      <selection pane="bottomLeft" activeCell="A58" sqref="A58:A69"/>
      <selection pane="bottomRight" activeCell="C107" sqref="C107:F230"/>
    </sheetView>
  </sheetViews>
  <sheetFormatPr defaultColWidth="12.42578125" defaultRowHeight="12.75"/>
  <cols>
    <col min="1" max="1" width="13.140625" style="188" customWidth="1"/>
    <col min="2" max="16384" width="12.42578125" style="188"/>
  </cols>
  <sheetData>
    <row r="1" spans="1:31" ht="12.75" customHeight="1">
      <c r="A1" s="187" t="s">
        <v>25</v>
      </c>
      <c r="C1" s="46"/>
      <c r="D1" s="46"/>
      <c r="E1" s="46"/>
      <c r="F1" s="46"/>
      <c r="G1" s="46" t="s">
        <v>284</v>
      </c>
      <c r="H1" s="46"/>
      <c r="I1" s="46"/>
      <c r="J1" s="46"/>
      <c r="K1" s="46"/>
      <c r="L1" s="46" t="s">
        <v>285</v>
      </c>
      <c r="M1" s="189" t="s">
        <v>286</v>
      </c>
      <c r="O1" s="46"/>
      <c r="P1" s="46"/>
      <c r="Q1" s="46"/>
    </row>
    <row r="2" spans="1:31" ht="12.75" customHeight="1">
      <c r="A2" s="47">
        <v>41369.481897800928</v>
      </c>
      <c r="B2" s="48"/>
      <c r="C2" s="48"/>
      <c r="D2" s="48"/>
      <c r="E2" s="48"/>
      <c r="F2" s="48"/>
      <c r="G2" s="48" t="s">
        <v>287</v>
      </c>
      <c r="H2" s="48"/>
      <c r="I2" s="48"/>
      <c r="J2" s="48"/>
      <c r="K2" s="48"/>
      <c r="L2" s="48"/>
      <c r="M2" s="190" t="s">
        <v>288</v>
      </c>
      <c r="O2" s="48"/>
      <c r="P2" s="46"/>
      <c r="Q2" s="311" t="s">
        <v>289</v>
      </c>
      <c r="R2" s="311"/>
      <c r="S2" s="311"/>
      <c r="T2" s="311"/>
      <c r="U2" s="311"/>
      <c r="V2" s="311"/>
      <c r="W2" s="311"/>
      <c r="X2" s="311"/>
      <c r="Y2" s="311"/>
      <c r="Z2" s="311"/>
      <c r="AA2" s="311"/>
      <c r="AB2" s="311"/>
      <c r="AC2" s="311"/>
      <c r="AD2" s="311"/>
    </row>
    <row r="3" spans="1:31">
      <c r="A3" s="49"/>
      <c r="B3" s="312" t="s">
        <v>290</v>
      </c>
      <c r="C3" s="49"/>
      <c r="D3" s="49"/>
      <c r="E3" s="49"/>
      <c r="F3" s="49"/>
      <c r="G3" s="49"/>
      <c r="H3" s="49"/>
      <c r="I3" s="49"/>
      <c r="J3" s="49"/>
      <c r="K3" s="49"/>
      <c r="L3" s="49"/>
      <c r="M3" s="49"/>
      <c r="N3" s="49"/>
      <c r="O3" s="49"/>
      <c r="P3" s="46"/>
      <c r="Q3" s="312" t="s">
        <v>290</v>
      </c>
      <c r="R3" s="49"/>
      <c r="S3" s="49"/>
      <c r="T3" s="49"/>
      <c r="U3" s="49"/>
      <c r="V3" s="49"/>
      <c r="W3" s="49"/>
      <c r="X3" s="49"/>
      <c r="Y3" s="49"/>
      <c r="Z3" s="49"/>
      <c r="AA3" s="49"/>
      <c r="AB3" s="49"/>
      <c r="AC3" s="49"/>
      <c r="AD3" s="49"/>
    </row>
    <row r="4" spans="1:31" ht="14.1" customHeight="1">
      <c r="A4" s="315" t="s">
        <v>291</v>
      </c>
      <c r="B4" s="313"/>
      <c r="C4" s="318" t="s">
        <v>292</v>
      </c>
      <c r="D4" s="318" t="s">
        <v>293</v>
      </c>
      <c r="E4" s="319" t="s">
        <v>294</v>
      </c>
      <c r="F4" s="320" t="s">
        <v>295</v>
      </c>
      <c r="G4" s="320"/>
      <c r="H4" s="320"/>
      <c r="I4" s="320"/>
      <c r="J4" s="320"/>
      <c r="K4" s="320"/>
      <c r="L4" s="320"/>
      <c r="M4" s="320"/>
      <c r="N4" s="320"/>
      <c r="O4" s="320"/>
      <c r="P4" s="46"/>
      <c r="Q4" s="313"/>
      <c r="R4" s="318" t="s">
        <v>292</v>
      </c>
      <c r="S4" s="318" t="s">
        <v>293</v>
      </c>
      <c r="T4" s="319" t="s">
        <v>294</v>
      </c>
      <c r="U4" s="320" t="s">
        <v>295</v>
      </c>
      <c r="V4" s="320"/>
      <c r="W4" s="320"/>
      <c r="X4" s="320"/>
      <c r="Y4" s="320"/>
      <c r="Z4" s="320"/>
      <c r="AA4" s="320"/>
      <c r="AB4" s="320"/>
      <c r="AC4" s="320"/>
      <c r="AD4" s="320"/>
    </row>
    <row r="5" spans="1:31">
      <c r="A5" s="316"/>
      <c r="B5" s="313"/>
      <c r="C5" s="318"/>
      <c r="D5" s="318"/>
      <c r="E5" s="319"/>
      <c r="F5" s="320" t="s">
        <v>296</v>
      </c>
      <c r="G5" s="319" t="s">
        <v>297</v>
      </c>
      <c r="H5" s="319" t="s">
        <v>298</v>
      </c>
      <c r="I5" s="320" t="s">
        <v>299</v>
      </c>
      <c r="J5" s="320"/>
      <c r="K5" s="320" t="s">
        <v>300</v>
      </c>
      <c r="L5" s="319" t="s">
        <v>301</v>
      </c>
      <c r="M5" s="320" t="s">
        <v>302</v>
      </c>
      <c r="N5" s="319" t="s">
        <v>303</v>
      </c>
      <c r="O5" s="319" t="s">
        <v>304</v>
      </c>
      <c r="P5" s="46"/>
      <c r="Q5" s="313"/>
      <c r="R5" s="318"/>
      <c r="S5" s="318"/>
      <c r="T5" s="319"/>
      <c r="U5" s="320" t="s">
        <v>296</v>
      </c>
      <c r="V5" s="319" t="s">
        <v>297</v>
      </c>
      <c r="W5" s="319" t="s">
        <v>298</v>
      </c>
      <c r="X5" s="320" t="s">
        <v>299</v>
      </c>
      <c r="Y5" s="320"/>
      <c r="Z5" s="320" t="s">
        <v>300</v>
      </c>
      <c r="AA5" s="319" t="s">
        <v>301</v>
      </c>
      <c r="AB5" s="320" t="s">
        <v>302</v>
      </c>
      <c r="AC5" s="319" t="s">
        <v>303</v>
      </c>
      <c r="AD5" s="319" t="s">
        <v>304</v>
      </c>
      <c r="AE5" s="321" t="s">
        <v>305</v>
      </c>
    </row>
    <row r="6" spans="1:31" ht="38.25">
      <c r="A6" s="317"/>
      <c r="B6" s="314"/>
      <c r="C6" s="318"/>
      <c r="D6" s="318"/>
      <c r="E6" s="319"/>
      <c r="F6" s="320"/>
      <c r="G6" s="319"/>
      <c r="H6" s="319"/>
      <c r="I6" s="93" t="s">
        <v>306</v>
      </c>
      <c r="J6" s="94" t="s">
        <v>302</v>
      </c>
      <c r="K6" s="320"/>
      <c r="L6" s="319"/>
      <c r="M6" s="320"/>
      <c r="N6" s="319"/>
      <c r="O6" s="319"/>
      <c r="P6" s="46"/>
      <c r="Q6" s="314"/>
      <c r="R6" s="318"/>
      <c r="S6" s="318"/>
      <c r="T6" s="319"/>
      <c r="U6" s="320"/>
      <c r="V6" s="319"/>
      <c r="W6" s="319"/>
      <c r="X6" s="93" t="s">
        <v>306</v>
      </c>
      <c r="Y6" s="94" t="s">
        <v>302</v>
      </c>
      <c r="Z6" s="320"/>
      <c r="AA6" s="319"/>
      <c r="AB6" s="320"/>
      <c r="AC6" s="319"/>
      <c r="AD6" s="319"/>
      <c r="AE6" s="321"/>
    </row>
    <row r="7" spans="1:31">
      <c r="A7" s="50" t="s">
        <v>307</v>
      </c>
      <c r="B7" s="51">
        <v>5380.9</v>
      </c>
      <c r="C7" s="51"/>
      <c r="D7" s="51">
        <f>E7-C7</f>
        <v>1928.7</v>
      </c>
      <c r="E7" s="51">
        <v>1928.7</v>
      </c>
      <c r="F7" s="51">
        <v>3452.2</v>
      </c>
      <c r="G7" s="51">
        <v>317.3</v>
      </c>
      <c r="H7" s="51">
        <v>182.6</v>
      </c>
      <c r="I7" s="51">
        <v>141.69999999999999</v>
      </c>
      <c r="J7" s="51">
        <v>211.1</v>
      </c>
      <c r="K7" s="51">
        <v>181.8</v>
      </c>
      <c r="L7" s="51">
        <v>221.6</v>
      </c>
      <c r="M7" s="51">
        <v>248.1</v>
      </c>
      <c r="N7" s="51">
        <v>1157.5999999999999</v>
      </c>
      <c r="O7" s="36">
        <v>790.4</v>
      </c>
      <c r="P7" s="36"/>
      <c r="Q7" s="36">
        <f>B7*1000</f>
        <v>5380900</v>
      </c>
      <c r="R7" s="36">
        <f t="shared" ref="R7:AD22" si="0">C7*1000</f>
        <v>0</v>
      </c>
      <c r="S7" s="36">
        <f t="shared" si="0"/>
        <v>1928700</v>
      </c>
      <c r="T7" s="36">
        <f t="shared" si="0"/>
        <v>1928700</v>
      </c>
      <c r="U7" s="36">
        <f t="shared" si="0"/>
        <v>3452200</v>
      </c>
      <c r="V7" s="36">
        <f t="shared" si="0"/>
        <v>317300</v>
      </c>
      <c r="W7" s="36">
        <f t="shared" si="0"/>
        <v>182600</v>
      </c>
      <c r="X7" s="36">
        <f t="shared" si="0"/>
        <v>141700</v>
      </c>
      <c r="Y7" s="36">
        <f t="shared" si="0"/>
        <v>211100</v>
      </c>
      <c r="Z7" s="36">
        <f t="shared" si="0"/>
        <v>181800</v>
      </c>
      <c r="AA7" s="36">
        <f t="shared" si="0"/>
        <v>221600</v>
      </c>
      <c r="AB7" s="36">
        <f t="shared" si="0"/>
        <v>248100</v>
      </c>
      <c r="AC7" s="36">
        <f t="shared" si="0"/>
        <v>1157600</v>
      </c>
      <c r="AD7" s="36">
        <f t="shared" si="0"/>
        <v>790400</v>
      </c>
      <c r="AE7" s="36">
        <f>Y7+X7</f>
        <v>352800</v>
      </c>
    </row>
    <row r="8" spans="1:31">
      <c r="A8" s="50" t="s">
        <v>308</v>
      </c>
      <c r="B8" s="51">
        <v>5376.2</v>
      </c>
      <c r="C8" s="51"/>
      <c r="D8" s="51">
        <f t="shared" ref="D8:D65" si="1">E8-C8</f>
        <v>1998.9</v>
      </c>
      <c r="E8" s="51">
        <v>1998.9</v>
      </c>
      <c r="F8" s="51">
        <v>3377.3</v>
      </c>
      <c r="G8" s="51">
        <v>300.2</v>
      </c>
      <c r="H8" s="51">
        <v>182.7</v>
      </c>
      <c r="I8" s="51">
        <v>142.1</v>
      </c>
      <c r="J8" s="51">
        <v>214.9</v>
      </c>
      <c r="K8" s="51">
        <v>183.1</v>
      </c>
      <c r="L8" s="51">
        <v>216.4</v>
      </c>
      <c r="M8" s="51">
        <v>243.3</v>
      </c>
      <c r="N8" s="51">
        <v>1182.7</v>
      </c>
      <c r="O8" s="36">
        <v>711.9</v>
      </c>
      <c r="P8" s="36"/>
      <c r="Q8" s="36">
        <f t="shared" ref="Q8:AD35" si="2">B8*1000</f>
        <v>5376200</v>
      </c>
      <c r="R8" s="36">
        <f t="shared" si="2"/>
        <v>0</v>
      </c>
      <c r="S8" s="36">
        <f t="shared" si="2"/>
        <v>1998900</v>
      </c>
      <c r="T8" s="36">
        <f t="shared" si="2"/>
        <v>1998900</v>
      </c>
      <c r="U8" s="36">
        <f t="shared" si="2"/>
        <v>3377300</v>
      </c>
      <c r="V8" s="36">
        <f t="shared" si="0"/>
        <v>300200</v>
      </c>
      <c r="W8" s="36">
        <f t="shared" si="0"/>
        <v>182700</v>
      </c>
      <c r="X8" s="36">
        <f t="shared" si="0"/>
        <v>142100</v>
      </c>
      <c r="Y8" s="36">
        <f t="shared" si="0"/>
        <v>214900</v>
      </c>
      <c r="Z8" s="36">
        <f t="shared" si="0"/>
        <v>183100</v>
      </c>
      <c r="AA8" s="36">
        <f t="shared" si="0"/>
        <v>216400</v>
      </c>
      <c r="AB8" s="36">
        <f t="shared" si="0"/>
        <v>243300</v>
      </c>
      <c r="AC8" s="36">
        <f t="shared" si="0"/>
        <v>1182700</v>
      </c>
      <c r="AD8" s="36">
        <f t="shared" si="0"/>
        <v>711900</v>
      </c>
      <c r="AE8" s="36">
        <f t="shared" ref="AE8:AE70" si="3">Y8+X8</f>
        <v>357000</v>
      </c>
    </row>
    <row r="9" spans="1:31">
      <c r="A9" s="50" t="s">
        <v>309</v>
      </c>
      <c r="B9" s="51">
        <v>5413.1</v>
      </c>
      <c r="C9" s="51"/>
      <c r="D9" s="51">
        <f t="shared" si="1"/>
        <v>2011.5</v>
      </c>
      <c r="E9" s="51">
        <v>2011.5</v>
      </c>
      <c r="F9" s="51">
        <v>3401.6</v>
      </c>
      <c r="G9" s="51">
        <v>292.8</v>
      </c>
      <c r="H9" s="51">
        <v>182.7</v>
      </c>
      <c r="I9" s="51">
        <v>143</v>
      </c>
      <c r="J9" s="51">
        <v>223.5</v>
      </c>
      <c r="K9" s="51">
        <v>186.8</v>
      </c>
      <c r="L9" s="51">
        <v>221.3</v>
      </c>
      <c r="M9" s="51">
        <v>235.2</v>
      </c>
      <c r="N9" s="51">
        <v>1230.5</v>
      </c>
      <c r="O9" s="36">
        <v>685.9</v>
      </c>
      <c r="P9" s="36"/>
      <c r="Q9" s="36">
        <f t="shared" si="2"/>
        <v>5413100</v>
      </c>
      <c r="R9" s="36">
        <f t="shared" si="2"/>
        <v>0</v>
      </c>
      <c r="S9" s="36">
        <f t="shared" si="2"/>
        <v>2011500</v>
      </c>
      <c r="T9" s="36">
        <f t="shared" si="2"/>
        <v>2011500</v>
      </c>
      <c r="U9" s="36">
        <f t="shared" si="2"/>
        <v>3401600</v>
      </c>
      <c r="V9" s="36">
        <f t="shared" si="0"/>
        <v>292800</v>
      </c>
      <c r="W9" s="36">
        <f t="shared" si="0"/>
        <v>182700</v>
      </c>
      <c r="X9" s="36">
        <f t="shared" si="0"/>
        <v>143000</v>
      </c>
      <c r="Y9" s="36">
        <f t="shared" si="0"/>
        <v>223500</v>
      </c>
      <c r="Z9" s="36">
        <f t="shared" si="0"/>
        <v>186800</v>
      </c>
      <c r="AA9" s="36">
        <f t="shared" si="0"/>
        <v>221300</v>
      </c>
      <c r="AB9" s="36">
        <f t="shared" si="0"/>
        <v>235200</v>
      </c>
      <c r="AC9" s="36">
        <f t="shared" si="0"/>
        <v>1230500</v>
      </c>
      <c r="AD9" s="36">
        <f t="shared" si="0"/>
        <v>685900</v>
      </c>
      <c r="AE9" s="36">
        <f t="shared" si="3"/>
        <v>366500</v>
      </c>
    </row>
    <row r="10" spans="1:31">
      <c r="A10" s="50" t="s">
        <v>310</v>
      </c>
      <c r="B10" s="51">
        <v>5502.4</v>
      </c>
      <c r="C10" s="51"/>
      <c r="D10" s="51">
        <f t="shared" si="1"/>
        <v>2087.8000000000002</v>
      </c>
      <c r="E10" s="51">
        <v>2087.8000000000002</v>
      </c>
      <c r="F10" s="51">
        <v>3414.6</v>
      </c>
      <c r="G10" s="51">
        <v>300.3</v>
      </c>
      <c r="H10" s="51">
        <v>181.2</v>
      </c>
      <c r="I10" s="51">
        <v>144.1</v>
      </c>
      <c r="J10" s="51">
        <v>219</v>
      </c>
      <c r="K10" s="51">
        <v>176.6</v>
      </c>
      <c r="L10" s="51">
        <v>232.3</v>
      </c>
      <c r="M10" s="51">
        <v>239.3</v>
      </c>
      <c r="N10" s="51">
        <v>1241.5999999999999</v>
      </c>
      <c r="O10" s="36">
        <v>680.2</v>
      </c>
      <c r="P10" s="36"/>
      <c r="Q10" s="36">
        <f t="shared" si="2"/>
        <v>5502400</v>
      </c>
      <c r="R10" s="36">
        <f t="shared" si="2"/>
        <v>0</v>
      </c>
      <c r="S10" s="36">
        <f t="shared" si="2"/>
        <v>2087800.0000000002</v>
      </c>
      <c r="T10" s="36">
        <f t="shared" si="2"/>
        <v>2087800.0000000002</v>
      </c>
      <c r="U10" s="36">
        <f t="shared" si="2"/>
        <v>3414600</v>
      </c>
      <c r="V10" s="36">
        <f t="shared" si="0"/>
        <v>300300</v>
      </c>
      <c r="W10" s="36">
        <f t="shared" si="0"/>
        <v>181200</v>
      </c>
      <c r="X10" s="36">
        <f t="shared" si="0"/>
        <v>144100</v>
      </c>
      <c r="Y10" s="36">
        <f t="shared" si="0"/>
        <v>219000</v>
      </c>
      <c r="Z10" s="36">
        <f t="shared" si="0"/>
        <v>176600</v>
      </c>
      <c r="AA10" s="36">
        <f t="shared" si="0"/>
        <v>232300</v>
      </c>
      <c r="AB10" s="36">
        <f t="shared" si="0"/>
        <v>239300</v>
      </c>
      <c r="AC10" s="36">
        <f t="shared" si="0"/>
        <v>1241600</v>
      </c>
      <c r="AD10" s="36">
        <f t="shared" si="0"/>
        <v>680200</v>
      </c>
      <c r="AE10" s="36">
        <f t="shared" si="3"/>
        <v>363100</v>
      </c>
    </row>
    <row r="11" spans="1:31">
      <c r="A11" s="50" t="s">
        <v>311</v>
      </c>
      <c r="B11" s="51">
        <v>5542.4</v>
      </c>
      <c r="C11" s="51"/>
      <c r="D11" s="51">
        <f t="shared" si="1"/>
        <v>2104.9</v>
      </c>
      <c r="E11" s="51">
        <v>2104.9</v>
      </c>
      <c r="F11" s="51">
        <v>3437.5</v>
      </c>
      <c r="G11" s="51">
        <v>308.3</v>
      </c>
      <c r="H11" s="51">
        <v>181.2</v>
      </c>
      <c r="I11" s="51">
        <v>141.30000000000001</v>
      </c>
      <c r="J11" s="51">
        <v>212.1</v>
      </c>
      <c r="K11" s="51">
        <v>169.5</v>
      </c>
      <c r="L11" s="51">
        <v>234.6</v>
      </c>
      <c r="M11" s="51">
        <v>238.1</v>
      </c>
      <c r="N11" s="51">
        <v>1250.5</v>
      </c>
      <c r="O11" s="36">
        <v>701.9</v>
      </c>
      <c r="P11" s="36"/>
      <c r="Q11" s="36">
        <f t="shared" si="2"/>
        <v>5542400</v>
      </c>
      <c r="R11" s="36">
        <f t="shared" si="2"/>
        <v>0</v>
      </c>
      <c r="S11" s="36">
        <f t="shared" si="2"/>
        <v>2104900</v>
      </c>
      <c r="T11" s="36">
        <f t="shared" si="2"/>
        <v>2104900</v>
      </c>
      <c r="U11" s="36">
        <f t="shared" si="2"/>
        <v>3437500</v>
      </c>
      <c r="V11" s="36">
        <f t="shared" si="0"/>
        <v>308300</v>
      </c>
      <c r="W11" s="36">
        <f t="shared" si="0"/>
        <v>181200</v>
      </c>
      <c r="X11" s="36">
        <f t="shared" si="0"/>
        <v>141300</v>
      </c>
      <c r="Y11" s="36">
        <f t="shared" si="0"/>
        <v>212100</v>
      </c>
      <c r="Z11" s="36">
        <f t="shared" si="0"/>
        <v>169500</v>
      </c>
      <c r="AA11" s="36">
        <f t="shared" si="0"/>
        <v>234600</v>
      </c>
      <c r="AB11" s="36">
        <f t="shared" si="0"/>
        <v>238100</v>
      </c>
      <c r="AC11" s="36">
        <f t="shared" si="0"/>
        <v>1250500</v>
      </c>
      <c r="AD11" s="36">
        <f t="shared" si="0"/>
        <v>701900</v>
      </c>
      <c r="AE11" s="36">
        <f t="shared" si="3"/>
        <v>353400</v>
      </c>
    </row>
    <row r="12" spans="1:31" ht="14.1" customHeight="1">
      <c r="A12" s="50" t="s">
        <v>308</v>
      </c>
      <c r="B12" s="51">
        <v>5547.9</v>
      </c>
      <c r="C12" s="51"/>
      <c r="D12" s="51">
        <f t="shared" si="1"/>
        <v>2198.6</v>
      </c>
      <c r="E12" s="51">
        <v>2198.6</v>
      </c>
      <c r="F12" s="51">
        <v>3349.3</v>
      </c>
      <c r="G12" s="51">
        <v>290.89999999999998</v>
      </c>
      <c r="H12" s="51">
        <v>180.7</v>
      </c>
      <c r="I12" s="51">
        <v>139</v>
      </c>
      <c r="J12" s="51">
        <v>213.2</v>
      </c>
      <c r="K12" s="51">
        <v>160.6</v>
      </c>
      <c r="L12" s="51">
        <v>230.8</v>
      </c>
      <c r="M12" s="51">
        <v>258.5</v>
      </c>
      <c r="N12" s="51">
        <v>1256</v>
      </c>
      <c r="O12" s="36">
        <v>619.79999999999995</v>
      </c>
      <c r="P12" s="36"/>
      <c r="Q12" s="36">
        <f t="shared" si="2"/>
        <v>5547900</v>
      </c>
      <c r="R12" s="36">
        <f t="shared" si="2"/>
        <v>0</v>
      </c>
      <c r="S12" s="36">
        <f t="shared" si="2"/>
        <v>2198600</v>
      </c>
      <c r="T12" s="36">
        <f t="shared" si="2"/>
        <v>2198600</v>
      </c>
      <c r="U12" s="36">
        <f t="shared" si="2"/>
        <v>3349300</v>
      </c>
      <c r="V12" s="36">
        <f t="shared" si="0"/>
        <v>290900</v>
      </c>
      <c r="W12" s="36">
        <f t="shared" si="0"/>
        <v>180700</v>
      </c>
      <c r="X12" s="36">
        <f t="shared" si="0"/>
        <v>139000</v>
      </c>
      <c r="Y12" s="36">
        <f t="shared" si="0"/>
        <v>213200</v>
      </c>
      <c r="Z12" s="36">
        <f t="shared" si="0"/>
        <v>160600</v>
      </c>
      <c r="AA12" s="36">
        <f t="shared" si="0"/>
        <v>230800</v>
      </c>
      <c r="AB12" s="36">
        <f t="shared" si="0"/>
        <v>258500</v>
      </c>
      <c r="AC12" s="36">
        <f t="shared" si="0"/>
        <v>1256000</v>
      </c>
      <c r="AD12" s="36">
        <f t="shared" si="0"/>
        <v>619800</v>
      </c>
      <c r="AE12" s="36">
        <f t="shared" si="3"/>
        <v>352200</v>
      </c>
    </row>
    <row r="13" spans="1:31" ht="14.1" customHeight="1">
      <c r="A13" s="50" t="s">
        <v>309</v>
      </c>
      <c r="B13" s="51">
        <v>5526.2</v>
      </c>
      <c r="C13" s="51"/>
      <c r="D13" s="51">
        <f t="shared" si="1"/>
        <v>2213</v>
      </c>
      <c r="E13" s="51">
        <v>2213</v>
      </c>
      <c r="F13" s="51">
        <v>3313.2</v>
      </c>
      <c r="G13" s="51">
        <v>244.5</v>
      </c>
      <c r="H13" s="51">
        <v>180.8</v>
      </c>
      <c r="I13" s="51">
        <v>135.5</v>
      </c>
      <c r="J13" s="51">
        <v>207.8</v>
      </c>
      <c r="K13" s="51">
        <v>151.4</v>
      </c>
      <c r="L13" s="51">
        <v>231.7</v>
      </c>
      <c r="M13" s="51">
        <v>271.8</v>
      </c>
      <c r="N13" s="51">
        <v>1224.2</v>
      </c>
      <c r="O13" s="36">
        <v>665.4</v>
      </c>
      <c r="P13" s="36"/>
      <c r="Q13" s="36">
        <f t="shared" si="2"/>
        <v>5526200</v>
      </c>
      <c r="R13" s="36">
        <f t="shared" si="2"/>
        <v>0</v>
      </c>
      <c r="S13" s="36">
        <f t="shared" si="2"/>
        <v>2213000</v>
      </c>
      <c r="T13" s="36">
        <f t="shared" si="2"/>
        <v>2213000</v>
      </c>
      <c r="U13" s="36">
        <f t="shared" si="2"/>
        <v>3313200</v>
      </c>
      <c r="V13" s="36">
        <f t="shared" si="0"/>
        <v>244500</v>
      </c>
      <c r="W13" s="36">
        <f t="shared" si="0"/>
        <v>180800</v>
      </c>
      <c r="X13" s="36">
        <f t="shared" si="0"/>
        <v>135500</v>
      </c>
      <c r="Y13" s="36">
        <f t="shared" si="0"/>
        <v>207800</v>
      </c>
      <c r="Z13" s="36">
        <f t="shared" si="0"/>
        <v>151400</v>
      </c>
      <c r="AA13" s="36">
        <f t="shared" si="0"/>
        <v>231700</v>
      </c>
      <c r="AB13" s="36">
        <f t="shared" si="0"/>
        <v>271800</v>
      </c>
      <c r="AC13" s="36">
        <f t="shared" si="0"/>
        <v>1224200</v>
      </c>
      <c r="AD13" s="36">
        <f t="shared" si="0"/>
        <v>665400</v>
      </c>
      <c r="AE13" s="36">
        <f t="shared" si="3"/>
        <v>343300</v>
      </c>
    </row>
    <row r="14" spans="1:31" ht="14.1" customHeight="1">
      <c r="A14" s="50" t="s">
        <v>310</v>
      </c>
      <c r="B14" s="51">
        <v>5614.2</v>
      </c>
      <c r="C14" s="51"/>
      <c r="D14" s="51">
        <f t="shared" si="1"/>
        <v>2280.1999999999998</v>
      </c>
      <c r="E14" s="51">
        <v>2280.1999999999998</v>
      </c>
      <c r="F14" s="51">
        <v>3334</v>
      </c>
      <c r="G14" s="51">
        <v>237.4</v>
      </c>
      <c r="H14" s="51">
        <v>180.3</v>
      </c>
      <c r="I14" s="51">
        <v>133.19999999999999</v>
      </c>
      <c r="J14" s="51">
        <v>212.6</v>
      </c>
      <c r="K14" s="51">
        <v>141.69999999999999</v>
      </c>
      <c r="L14" s="51">
        <v>257.60000000000002</v>
      </c>
      <c r="M14" s="51">
        <v>280.8</v>
      </c>
      <c r="N14" s="51">
        <v>1278.7</v>
      </c>
      <c r="O14" s="36">
        <v>611.70000000000005</v>
      </c>
      <c r="P14" s="36"/>
      <c r="Q14" s="36">
        <f t="shared" si="2"/>
        <v>5614200</v>
      </c>
      <c r="R14" s="36">
        <f t="shared" si="2"/>
        <v>0</v>
      </c>
      <c r="S14" s="36">
        <f t="shared" si="2"/>
        <v>2280200</v>
      </c>
      <c r="T14" s="36">
        <f t="shared" si="2"/>
        <v>2280200</v>
      </c>
      <c r="U14" s="36">
        <f t="shared" si="2"/>
        <v>3334000</v>
      </c>
      <c r="V14" s="36">
        <f t="shared" si="0"/>
        <v>237400</v>
      </c>
      <c r="W14" s="36">
        <f t="shared" si="0"/>
        <v>180300</v>
      </c>
      <c r="X14" s="36">
        <f t="shared" si="0"/>
        <v>133200</v>
      </c>
      <c r="Y14" s="36">
        <f t="shared" si="0"/>
        <v>212600</v>
      </c>
      <c r="Z14" s="36">
        <f t="shared" si="0"/>
        <v>141700</v>
      </c>
      <c r="AA14" s="36">
        <f t="shared" si="0"/>
        <v>257600.00000000003</v>
      </c>
      <c r="AB14" s="36">
        <f t="shared" si="0"/>
        <v>280800</v>
      </c>
      <c r="AC14" s="36">
        <f t="shared" si="0"/>
        <v>1278700</v>
      </c>
      <c r="AD14" s="36">
        <f t="shared" si="0"/>
        <v>611700</v>
      </c>
      <c r="AE14" s="36">
        <f t="shared" si="3"/>
        <v>345800</v>
      </c>
    </row>
    <row r="15" spans="1:31" ht="14.1" customHeight="1">
      <c r="A15" s="50" t="s">
        <v>312</v>
      </c>
      <c r="B15" s="51">
        <v>5651.6</v>
      </c>
      <c r="C15" s="51"/>
      <c r="D15" s="51">
        <f t="shared" si="1"/>
        <v>2324.1</v>
      </c>
      <c r="E15" s="51">
        <v>2324.1</v>
      </c>
      <c r="F15" s="51">
        <v>3327.5</v>
      </c>
      <c r="G15" s="51">
        <v>247.4</v>
      </c>
      <c r="H15" s="51">
        <v>180.6</v>
      </c>
      <c r="I15" s="51">
        <v>135.5</v>
      </c>
      <c r="J15" s="51">
        <v>211.5</v>
      </c>
      <c r="K15" s="51">
        <v>137.5</v>
      </c>
      <c r="L15" s="51">
        <v>245</v>
      </c>
      <c r="M15" s="51">
        <v>288.39999999999998</v>
      </c>
      <c r="N15" s="51">
        <v>1272.3</v>
      </c>
      <c r="O15" s="36">
        <v>609.4</v>
      </c>
      <c r="P15" s="36"/>
      <c r="Q15" s="36">
        <f t="shared" si="2"/>
        <v>5651600</v>
      </c>
      <c r="R15" s="36">
        <f t="shared" si="2"/>
        <v>0</v>
      </c>
      <c r="S15" s="36">
        <f t="shared" si="2"/>
        <v>2324100</v>
      </c>
      <c r="T15" s="36">
        <f t="shared" si="2"/>
        <v>2324100</v>
      </c>
      <c r="U15" s="36">
        <f t="shared" si="2"/>
        <v>3327500</v>
      </c>
      <c r="V15" s="36">
        <f t="shared" si="0"/>
        <v>247400</v>
      </c>
      <c r="W15" s="36">
        <f t="shared" si="0"/>
        <v>180600</v>
      </c>
      <c r="X15" s="36">
        <f t="shared" si="0"/>
        <v>135500</v>
      </c>
      <c r="Y15" s="36">
        <f t="shared" si="0"/>
        <v>211500</v>
      </c>
      <c r="Z15" s="36">
        <f t="shared" si="0"/>
        <v>137500</v>
      </c>
      <c r="AA15" s="36">
        <f t="shared" si="0"/>
        <v>245000</v>
      </c>
      <c r="AB15" s="36">
        <f t="shared" si="0"/>
        <v>288400</v>
      </c>
      <c r="AC15" s="36">
        <f t="shared" si="0"/>
        <v>1272300</v>
      </c>
      <c r="AD15" s="36">
        <f t="shared" si="0"/>
        <v>609400</v>
      </c>
      <c r="AE15" s="36">
        <f t="shared" si="3"/>
        <v>347000</v>
      </c>
    </row>
    <row r="16" spans="1:31" ht="14.1" customHeight="1">
      <c r="A16" s="50" t="s">
        <v>308</v>
      </c>
      <c r="B16" s="51">
        <v>5638.8</v>
      </c>
      <c r="C16" s="51"/>
      <c r="D16" s="51">
        <f t="shared" si="1"/>
        <v>2439.6</v>
      </c>
      <c r="E16" s="51">
        <v>2439.6</v>
      </c>
      <c r="F16" s="51">
        <v>3199.2</v>
      </c>
      <c r="G16" s="51">
        <v>240.6</v>
      </c>
      <c r="H16" s="51">
        <v>180</v>
      </c>
      <c r="I16" s="51">
        <v>142.9</v>
      </c>
      <c r="J16" s="51">
        <v>213.8</v>
      </c>
      <c r="K16" s="51">
        <v>133.6</v>
      </c>
      <c r="L16" s="51">
        <v>228.1</v>
      </c>
      <c r="M16" s="51">
        <v>298.60000000000002</v>
      </c>
      <c r="N16" s="51">
        <v>1258.8</v>
      </c>
      <c r="O16" s="36">
        <v>502.7</v>
      </c>
      <c r="P16" s="36"/>
      <c r="Q16" s="36">
        <f t="shared" si="2"/>
        <v>5638800</v>
      </c>
      <c r="R16" s="36">
        <f t="shared" si="2"/>
        <v>0</v>
      </c>
      <c r="S16" s="36">
        <f t="shared" si="2"/>
        <v>2439600</v>
      </c>
      <c r="T16" s="36">
        <f t="shared" si="2"/>
        <v>2439600</v>
      </c>
      <c r="U16" s="36">
        <f t="shared" si="2"/>
        <v>3199200</v>
      </c>
      <c r="V16" s="36">
        <f t="shared" si="0"/>
        <v>240600</v>
      </c>
      <c r="W16" s="36">
        <f t="shared" si="0"/>
        <v>180000</v>
      </c>
      <c r="X16" s="36">
        <f t="shared" si="0"/>
        <v>142900</v>
      </c>
      <c r="Y16" s="36">
        <f t="shared" si="0"/>
        <v>213800</v>
      </c>
      <c r="Z16" s="36">
        <f t="shared" si="0"/>
        <v>133600</v>
      </c>
      <c r="AA16" s="36">
        <f t="shared" si="0"/>
        <v>228100</v>
      </c>
      <c r="AB16" s="36">
        <f t="shared" si="0"/>
        <v>298600</v>
      </c>
      <c r="AC16" s="36">
        <f t="shared" si="0"/>
        <v>1258800</v>
      </c>
      <c r="AD16" s="36">
        <f t="shared" si="0"/>
        <v>502700</v>
      </c>
      <c r="AE16" s="36">
        <f t="shared" si="3"/>
        <v>356700</v>
      </c>
    </row>
    <row r="17" spans="1:31">
      <c r="A17" s="50" t="s">
        <v>309</v>
      </c>
      <c r="B17" s="51">
        <v>5656.3</v>
      </c>
      <c r="C17" s="51"/>
      <c r="D17" s="51">
        <f t="shared" si="1"/>
        <v>2480.9</v>
      </c>
      <c r="E17" s="51">
        <v>2480.9</v>
      </c>
      <c r="F17" s="51">
        <v>3175.4</v>
      </c>
      <c r="G17" s="51">
        <v>241.2</v>
      </c>
      <c r="H17" s="51">
        <v>180</v>
      </c>
      <c r="I17" s="51">
        <v>150.9</v>
      </c>
      <c r="J17" s="51">
        <v>204.8</v>
      </c>
      <c r="K17" s="51">
        <v>128</v>
      </c>
      <c r="L17" s="51">
        <v>222.5</v>
      </c>
      <c r="M17" s="51">
        <v>299.2</v>
      </c>
      <c r="N17" s="51">
        <v>1281.4000000000001</v>
      </c>
      <c r="O17" s="36">
        <v>467.3</v>
      </c>
      <c r="P17" s="36"/>
      <c r="Q17" s="36">
        <f t="shared" si="2"/>
        <v>5656300</v>
      </c>
      <c r="R17" s="36">
        <f t="shared" si="2"/>
        <v>0</v>
      </c>
      <c r="S17" s="36">
        <f t="shared" si="2"/>
        <v>2480900</v>
      </c>
      <c r="T17" s="36">
        <f t="shared" si="2"/>
        <v>2480900</v>
      </c>
      <c r="U17" s="36">
        <f t="shared" si="2"/>
        <v>3175400</v>
      </c>
      <c r="V17" s="36">
        <f t="shared" si="0"/>
        <v>241200</v>
      </c>
      <c r="W17" s="36">
        <f t="shared" si="0"/>
        <v>180000</v>
      </c>
      <c r="X17" s="36">
        <f t="shared" si="0"/>
        <v>150900</v>
      </c>
      <c r="Y17" s="36">
        <f t="shared" si="0"/>
        <v>204800</v>
      </c>
      <c r="Z17" s="36">
        <f t="shared" si="0"/>
        <v>128000</v>
      </c>
      <c r="AA17" s="36">
        <f t="shared" si="0"/>
        <v>222500</v>
      </c>
      <c r="AB17" s="36">
        <f t="shared" si="0"/>
        <v>299200</v>
      </c>
      <c r="AC17" s="36">
        <f t="shared" si="0"/>
        <v>1281400</v>
      </c>
      <c r="AD17" s="36">
        <f t="shared" si="0"/>
        <v>467300</v>
      </c>
      <c r="AE17" s="36">
        <f t="shared" si="3"/>
        <v>355700</v>
      </c>
    </row>
    <row r="18" spans="1:31">
      <c r="A18" s="50" t="s">
        <v>310</v>
      </c>
      <c r="B18" s="51">
        <v>5776.1</v>
      </c>
      <c r="C18" s="51"/>
      <c r="D18" s="51">
        <f t="shared" si="1"/>
        <v>2542.1999999999998</v>
      </c>
      <c r="E18" s="51">
        <v>2542.1999999999998</v>
      </c>
      <c r="F18" s="51">
        <v>3233.9</v>
      </c>
      <c r="G18" s="51">
        <v>248.7</v>
      </c>
      <c r="H18" s="51">
        <v>179.3</v>
      </c>
      <c r="I18" s="51">
        <v>153</v>
      </c>
      <c r="J18" s="51">
        <v>198.8</v>
      </c>
      <c r="K18" s="51">
        <v>123.4</v>
      </c>
      <c r="L18" s="51">
        <v>228.7</v>
      </c>
      <c r="M18" s="51">
        <v>304.5</v>
      </c>
      <c r="N18" s="51">
        <v>1268.7</v>
      </c>
      <c r="O18" s="36">
        <v>528.79999999999995</v>
      </c>
      <c r="P18" s="36"/>
      <c r="Q18" s="36">
        <f t="shared" si="2"/>
        <v>5776100</v>
      </c>
      <c r="R18" s="36">
        <f t="shared" si="2"/>
        <v>0</v>
      </c>
      <c r="S18" s="36">
        <f t="shared" si="2"/>
        <v>2542200</v>
      </c>
      <c r="T18" s="36">
        <f t="shared" si="2"/>
        <v>2542200</v>
      </c>
      <c r="U18" s="36">
        <f t="shared" si="2"/>
        <v>3233900</v>
      </c>
      <c r="V18" s="36">
        <f t="shared" si="0"/>
        <v>248700</v>
      </c>
      <c r="W18" s="36">
        <f t="shared" si="0"/>
        <v>179300</v>
      </c>
      <c r="X18" s="36">
        <f t="shared" si="0"/>
        <v>153000</v>
      </c>
      <c r="Y18" s="36">
        <f t="shared" si="0"/>
        <v>198800</v>
      </c>
      <c r="Z18" s="36">
        <f t="shared" si="0"/>
        <v>123400</v>
      </c>
      <c r="AA18" s="36">
        <f t="shared" si="0"/>
        <v>228700</v>
      </c>
      <c r="AB18" s="36">
        <f t="shared" si="0"/>
        <v>304500</v>
      </c>
      <c r="AC18" s="36">
        <f t="shared" si="0"/>
        <v>1268700</v>
      </c>
      <c r="AD18" s="36">
        <f t="shared" si="0"/>
        <v>528800</v>
      </c>
      <c r="AE18" s="36">
        <f t="shared" si="3"/>
        <v>351800</v>
      </c>
    </row>
    <row r="19" spans="1:31">
      <c r="A19" s="50" t="s">
        <v>313</v>
      </c>
      <c r="B19" s="51">
        <v>5773.4</v>
      </c>
      <c r="C19" s="51"/>
      <c r="D19" s="51">
        <f t="shared" si="1"/>
        <v>2590.6</v>
      </c>
      <c r="E19" s="51">
        <v>2590.6</v>
      </c>
      <c r="F19" s="51">
        <v>3182.8</v>
      </c>
      <c r="G19" s="51">
        <v>237.7</v>
      </c>
      <c r="H19" s="51">
        <v>178.6</v>
      </c>
      <c r="I19" s="51">
        <v>150.19999999999999</v>
      </c>
      <c r="J19" s="51">
        <v>196.9</v>
      </c>
      <c r="K19" s="51">
        <v>120</v>
      </c>
      <c r="L19" s="51">
        <v>222.3</v>
      </c>
      <c r="M19" s="51">
        <v>306.3</v>
      </c>
      <c r="N19" s="51">
        <v>1085</v>
      </c>
      <c r="O19" s="36">
        <v>685.7</v>
      </c>
      <c r="P19" s="36"/>
      <c r="Q19" s="36">
        <f t="shared" si="2"/>
        <v>5773400</v>
      </c>
      <c r="R19" s="36">
        <f t="shared" si="2"/>
        <v>0</v>
      </c>
      <c r="S19" s="36">
        <f t="shared" si="2"/>
        <v>2590600</v>
      </c>
      <c r="T19" s="36">
        <f t="shared" si="2"/>
        <v>2590600</v>
      </c>
      <c r="U19" s="36">
        <f t="shared" si="2"/>
        <v>3182800</v>
      </c>
      <c r="V19" s="36">
        <f t="shared" si="0"/>
        <v>237700</v>
      </c>
      <c r="W19" s="36">
        <f t="shared" si="0"/>
        <v>178600</v>
      </c>
      <c r="X19" s="36">
        <f t="shared" si="0"/>
        <v>150200</v>
      </c>
      <c r="Y19" s="36">
        <f t="shared" si="0"/>
        <v>196900</v>
      </c>
      <c r="Z19" s="36">
        <f t="shared" si="0"/>
        <v>120000</v>
      </c>
      <c r="AA19" s="36">
        <f t="shared" si="0"/>
        <v>222300</v>
      </c>
      <c r="AB19" s="36">
        <f t="shared" si="0"/>
        <v>306300</v>
      </c>
      <c r="AC19" s="36">
        <f t="shared" si="0"/>
        <v>1085000</v>
      </c>
      <c r="AD19" s="36">
        <f t="shared" si="0"/>
        <v>685700</v>
      </c>
      <c r="AE19" s="36">
        <f t="shared" si="3"/>
        <v>347100</v>
      </c>
    </row>
    <row r="20" spans="1:31">
      <c r="A20" s="50" t="s">
        <v>308</v>
      </c>
      <c r="B20" s="51">
        <v>5685.9</v>
      </c>
      <c r="C20" s="51"/>
      <c r="D20" s="51">
        <f t="shared" si="1"/>
        <v>2698.6</v>
      </c>
      <c r="E20" s="51">
        <v>2698.6</v>
      </c>
      <c r="F20" s="51">
        <v>2987.3</v>
      </c>
      <c r="G20" s="51">
        <v>222.2</v>
      </c>
      <c r="H20" s="51">
        <v>177.7</v>
      </c>
      <c r="I20" s="51">
        <v>149</v>
      </c>
      <c r="J20" s="51">
        <v>194.9</v>
      </c>
      <c r="K20" s="51">
        <v>116.5</v>
      </c>
      <c r="L20" s="51">
        <v>205.4</v>
      </c>
      <c r="M20" s="51">
        <v>309.3</v>
      </c>
      <c r="N20" s="51">
        <v>1060.7</v>
      </c>
      <c r="O20" s="36">
        <v>551.70000000000005</v>
      </c>
      <c r="P20" s="36"/>
      <c r="Q20" s="36">
        <f t="shared" si="2"/>
        <v>5685900</v>
      </c>
      <c r="R20" s="36">
        <f t="shared" si="2"/>
        <v>0</v>
      </c>
      <c r="S20" s="36">
        <f t="shared" si="2"/>
        <v>2698600</v>
      </c>
      <c r="T20" s="36">
        <f t="shared" si="2"/>
        <v>2698600</v>
      </c>
      <c r="U20" s="36">
        <f t="shared" si="2"/>
        <v>2987300</v>
      </c>
      <c r="V20" s="36">
        <f t="shared" si="0"/>
        <v>222200</v>
      </c>
      <c r="W20" s="36">
        <f t="shared" si="0"/>
        <v>177700</v>
      </c>
      <c r="X20" s="36">
        <f t="shared" si="0"/>
        <v>149000</v>
      </c>
      <c r="Y20" s="36">
        <f t="shared" si="0"/>
        <v>194900</v>
      </c>
      <c r="Z20" s="36">
        <f t="shared" si="0"/>
        <v>116500</v>
      </c>
      <c r="AA20" s="36">
        <f t="shared" si="0"/>
        <v>205400</v>
      </c>
      <c r="AB20" s="36">
        <f t="shared" si="0"/>
        <v>309300</v>
      </c>
      <c r="AC20" s="36">
        <f t="shared" si="0"/>
        <v>1060700</v>
      </c>
      <c r="AD20" s="36">
        <f t="shared" si="0"/>
        <v>551700</v>
      </c>
      <c r="AE20" s="36">
        <f t="shared" si="3"/>
        <v>343900</v>
      </c>
    </row>
    <row r="21" spans="1:31">
      <c r="A21" s="50" t="s">
        <v>309</v>
      </c>
      <c r="B21" s="51">
        <v>5674.2</v>
      </c>
      <c r="C21" s="51"/>
      <c r="D21" s="51">
        <f t="shared" si="1"/>
        <v>2737.9</v>
      </c>
      <c r="E21" s="51">
        <v>2737.9</v>
      </c>
      <c r="F21" s="51">
        <v>2936.3</v>
      </c>
      <c r="G21" s="51">
        <v>220.5</v>
      </c>
      <c r="H21" s="51">
        <v>177.7</v>
      </c>
      <c r="I21" s="51">
        <v>147.9</v>
      </c>
      <c r="J21" s="51">
        <v>185.5</v>
      </c>
      <c r="K21" s="51">
        <v>113.7</v>
      </c>
      <c r="L21" s="51">
        <v>207.8</v>
      </c>
      <c r="M21" s="51">
        <v>307.89999999999998</v>
      </c>
      <c r="N21" s="51">
        <v>1038.8</v>
      </c>
      <c r="O21" s="36">
        <v>536.5</v>
      </c>
      <c r="P21" s="36"/>
      <c r="Q21" s="36">
        <f t="shared" si="2"/>
        <v>5674200</v>
      </c>
      <c r="R21" s="36">
        <f t="shared" si="2"/>
        <v>0</v>
      </c>
      <c r="S21" s="36">
        <f t="shared" si="2"/>
        <v>2737900</v>
      </c>
      <c r="T21" s="36">
        <f t="shared" si="2"/>
        <v>2737900</v>
      </c>
      <c r="U21" s="36">
        <f t="shared" si="2"/>
        <v>2936300</v>
      </c>
      <c r="V21" s="36">
        <f t="shared" si="0"/>
        <v>220500</v>
      </c>
      <c r="W21" s="36">
        <f t="shared" si="0"/>
        <v>177700</v>
      </c>
      <c r="X21" s="36">
        <f t="shared" si="0"/>
        <v>147900</v>
      </c>
      <c r="Y21" s="36">
        <f t="shared" si="0"/>
        <v>185500</v>
      </c>
      <c r="Z21" s="36">
        <f t="shared" si="0"/>
        <v>113700</v>
      </c>
      <c r="AA21" s="36">
        <f t="shared" si="0"/>
        <v>207800</v>
      </c>
      <c r="AB21" s="36">
        <f t="shared" si="0"/>
        <v>307900</v>
      </c>
      <c r="AC21" s="36">
        <f t="shared" si="0"/>
        <v>1038800</v>
      </c>
      <c r="AD21" s="36">
        <f t="shared" si="0"/>
        <v>536500</v>
      </c>
      <c r="AE21" s="36">
        <f t="shared" si="3"/>
        <v>333400</v>
      </c>
    </row>
    <row r="22" spans="1:31">
      <c r="A22" s="50" t="s">
        <v>310</v>
      </c>
      <c r="B22" s="51">
        <v>5662.2</v>
      </c>
      <c r="C22" s="51"/>
      <c r="D22" s="51">
        <f t="shared" si="1"/>
        <v>2781.8</v>
      </c>
      <c r="E22" s="51">
        <v>2781.8</v>
      </c>
      <c r="F22" s="51">
        <v>2880.4</v>
      </c>
      <c r="G22" s="51">
        <v>201.5</v>
      </c>
      <c r="H22" s="51">
        <v>176.9</v>
      </c>
      <c r="I22" s="51">
        <v>145</v>
      </c>
      <c r="J22" s="51">
        <v>179.1</v>
      </c>
      <c r="K22" s="51">
        <v>110.2</v>
      </c>
      <c r="L22" s="51">
        <v>225.7</v>
      </c>
      <c r="M22" s="51">
        <v>310</v>
      </c>
      <c r="N22" s="51">
        <v>1015.2</v>
      </c>
      <c r="O22" s="36">
        <v>516.9</v>
      </c>
      <c r="P22" s="36"/>
      <c r="Q22" s="36">
        <f t="shared" si="2"/>
        <v>5662200</v>
      </c>
      <c r="R22" s="36">
        <f t="shared" si="2"/>
        <v>0</v>
      </c>
      <c r="S22" s="36">
        <f t="shared" si="2"/>
        <v>2781800</v>
      </c>
      <c r="T22" s="36">
        <f t="shared" si="2"/>
        <v>2781800</v>
      </c>
      <c r="U22" s="36">
        <f t="shared" si="2"/>
        <v>2880400</v>
      </c>
      <c r="V22" s="36">
        <f t="shared" si="0"/>
        <v>201500</v>
      </c>
      <c r="W22" s="36">
        <f t="shared" si="0"/>
        <v>176900</v>
      </c>
      <c r="X22" s="36">
        <f t="shared" si="0"/>
        <v>145000</v>
      </c>
      <c r="Y22" s="36">
        <f t="shared" si="0"/>
        <v>179100</v>
      </c>
      <c r="Z22" s="36">
        <f t="shared" si="0"/>
        <v>110200</v>
      </c>
      <c r="AA22" s="36">
        <f t="shared" si="0"/>
        <v>225700</v>
      </c>
      <c r="AB22" s="36">
        <f t="shared" si="0"/>
        <v>310000</v>
      </c>
      <c r="AC22" s="36">
        <f t="shared" si="0"/>
        <v>1015200</v>
      </c>
      <c r="AD22" s="36">
        <f t="shared" si="0"/>
        <v>516900</v>
      </c>
      <c r="AE22" s="36">
        <f t="shared" si="3"/>
        <v>324100</v>
      </c>
    </row>
    <row r="23" spans="1:31">
      <c r="A23" s="50" t="s">
        <v>314</v>
      </c>
      <c r="B23" s="51">
        <v>5773.7</v>
      </c>
      <c r="C23" s="51"/>
      <c r="D23" s="51">
        <f t="shared" si="1"/>
        <v>2880.9</v>
      </c>
      <c r="E23" s="51">
        <v>2880.9</v>
      </c>
      <c r="F23" s="51">
        <v>2892.8</v>
      </c>
      <c r="G23" s="51">
        <v>188</v>
      </c>
      <c r="H23" s="51">
        <v>184.8</v>
      </c>
      <c r="I23" s="51">
        <v>153.4</v>
      </c>
      <c r="J23" s="51">
        <v>177.3</v>
      </c>
      <c r="K23" s="51">
        <v>109.1</v>
      </c>
      <c r="L23" s="51">
        <v>225.3</v>
      </c>
      <c r="M23" s="51">
        <v>316.89999999999998</v>
      </c>
      <c r="N23" s="51">
        <v>1012.5</v>
      </c>
      <c r="O23" s="36">
        <v>525.4</v>
      </c>
      <c r="P23" s="36"/>
      <c r="Q23" s="36">
        <f t="shared" si="2"/>
        <v>5773700</v>
      </c>
      <c r="R23" s="36">
        <f t="shared" si="2"/>
        <v>0</v>
      </c>
      <c r="S23" s="36">
        <f t="shared" si="2"/>
        <v>2880900</v>
      </c>
      <c r="T23" s="36">
        <f t="shared" si="2"/>
        <v>2880900</v>
      </c>
      <c r="U23" s="36">
        <f t="shared" si="2"/>
        <v>2892800</v>
      </c>
      <c r="V23" s="36">
        <f t="shared" si="2"/>
        <v>188000</v>
      </c>
      <c r="W23" s="36">
        <f t="shared" si="2"/>
        <v>184800</v>
      </c>
      <c r="X23" s="36">
        <f t="shared" si="2"/>
        <v>153400</v>
      </c>
      <c r="Y23" s="36">
        <f t="shared" si="2"/>
        <v>177300</v>
      </c>
      <c r="Z23" s="36">
        <f t="shared" si="2"/>
        <v>109100</v>
      </c>
      <c r="AA23" s="36">
        <f t="shared" si="2"/>
        <v>225300</v>
      </c>
      <c r="AB23" s="36">
        <f t="shared" si="2"/>
        <v>316900</v>
      </c>
      <c r="AC23" s="36">
        <f t="shared" si="2"/>
        <v>1012500</v>
      </c>
      <c r="AD23" s="36">
        <f t="shared" si="2"/>
        <v>525400</v>
      </c>
      <c r="AE23" s="36">
        <f t="shared" si="3"/>
        <v>330700</v>
      </c>
    </row>
    <row r="24" spans="1:31">
      <c r="A24" s="50" t="s">
        <v>308</v>
      </c>
      <c r="B24" s="36">
        <v>5726.8</v>
      </c>
      <c r="C24" s="36"/>
      <c r="D24" s="36">
        <f t="shared" si="1"/>
        <v>3004.2</v>
      </c>
      <c r="E24" s="36">
        <v>3004.2</v>
      </c>
      <c r="F24" s="36">
        <v>2722.6</v>
      </c>
      <c r="G24" s="36">
        <v>188.1</v>
      </c>
      <c r="H24" s="36">
        <v>185.5</v>
      </c>
      <c r="I24" s="36">
        <v>148.5</v>
      </c>
      <c r="J24" s="36">
        <v>183.1</v>
      </c>
      <c r="K24" s="36">
        <v>108.1</v>
      </c>
      <c r="L24" s="36">
        <v>221</v>
      </c>
      <c r="M24" s="36">
        <v>324.8</v>
      </c>
      <c r="N24" s="36">
        <v>983.3</v>
      </c>
      <c r="O24" s="36">
        <v>380.2</v>
      </c>
      <c r="P24" s="36"/>
      <c r="Q24" s="36">
        <f t="shared" si="2"/>
        <v>5726800</v>
      </c>
      <c r="R24" s="36">
        <f t="shared" si="2"/>
        <v>0</v>
      </c>
      <c r="S24" s="36">
        <f t="shared" si="2"/>
        <v>3004200</v>
      </c>
      <c r="T24" s="36">
        <f t="shared" si="2"/>
        <v>3004200</v>
      </c>
      <c r="U24" s="36">
        <f t="shared" si="2"/>
        <v>2722600</v>
      </c>
      <c r="V24" s="36">
        <f t="shared" si="2"/>
        <v>188100</v>
      </c>
      <c r="W24" s="36">
        <f t="shared" si="2"/>
        <v>185500</v>
      </c>
      <c r="X24" s="36">
        <f t="shared" si="2"/>
        <v>148500</v>
      </c>
      <c r="Y24" s="36">
        <f t="shared" si="2"/>
        <v>183100</v>
      </c>
      <c r="Z24" s="36">
        <f t="shared" si="2"/>
        <v>108100</v>
      </c>
      <c r="AA24" s="36">
        <f t="shared" si="2"/>
        <v>221000</v>
      </c>
      <c r="AB24" s="36">
        <f t="shared" si="2"/>
        <v>324800</v>
      </c>
      <c r="AC24" s="36">
        <f t="shared" si="2"/>
        <v>983300</v>
      </c>
      <c r="AD24" s="36">
        <f t="shared" si="2"/>
        <v>380200</v>
      </c>
      <c r="AE24" s="36">
        <f t="shared" si="3"/>
        <v>331600</v>
      </c>
    </row>
    <row r="25" spans="1:31">
      <c r="A25" s="50" t="s">
        <v>309</v>
      </c>
      <c r="B25" s="36">
        <v>5807.5</v>
      </c>
      <c r="C25" s="36"/>
      <c r="D25" s="36">
        <f t="shared" si="1"/>
        <v>3027.8</v>
      </c>
      <c r="E25" s="36">
        <v>3027.8</v>
      </c>
      <c r="F25" s="36">
        <v>2779.7</v>
      </c>
      <c r="G25" s="36">
        <v>189.1</v>
      </c>
      <c r="H25" s="36">
        <v>186.5</v>
      </c>
      <c r="I25" s="36">
        <v>149.9</v>
      </c>
      <c r="J25" s="36">
        <v>166.8</v>
      </c>
      <c r="K25" s="36">
        <v>106.8</v>
      </c>
      <c r="L25" s="36">
        <v>234.1</v>
      </c>
      <c r="M25" s="36">
        <v>321.2</v>
      </c>
      <c r="N25" s="36">
        <v>992.2</v>
      </c>
      <c r="O25" s="36">
        <v>433.1</v>
      </c>
      <c r="P25" s="36"/>
      <c r="Q25" s="36">
        <f t="shared" si="2"/>
        <v>5807500</v>
      </c>
      <c r="R25" s="36">
        <f t="shared" si="2"/>
        <v>0</v>
      </c>
      <c r="S25" s="36">
        <f t="shared" si="2"/>
        <v>3027800</v>
      </c>
      <c r="T25" s="36">
        <f t="shared" si="2"/>
        <v>3027800</v>
      </c>
      <c r="U25" s="36">
        <f t="shared" si="2"/>
        <v>2779700</v>
      </c>
      <c r="V25" s="36">
        <f t="shared" si="2"/>
        <v>189100</v>
      </c>
      <c r="W25" s="36">
        <f t="shared" si="2"/>
        <v>186500</v>
      </c>
      <c r="X25" s="36">
        <f t="shared" si="2"/>
        <v>149900</v>
      </c>
      <c r="Y25" s="36">
        <f t="shared" si="2"/>
        <v>166800</v>
      </c>
      <c r="Z25" s="36">
        <f t="shared" si="2"/>
        <v>106800</v>
      </c>
      <c r="AA25" s="36">
        <f t="shared" si="2"/>
        <v>234100</v>
      </c>
      <c r="AB25" s="36">
        <f t="shared" si="2"/>
        <v>321200</v>
      </c>
      <c r="AC25" s="36">
        <f t="shared" si="2"/>
        <v>992200</v>
      </c>
      <c r="AD25" s="36">
        <f t="shared" si="2"/>
        <v>433100</v>
      </c>
      <c r="AE25" s="36">
        <f t="shared" si="3"/>
        <v>316700</v>
      </c>
    </row>
    <row r="26" spans="1:31">
      <c r="A26" s="50" t="s">
        <v>310</v>
      </c>
      <c r="B26" s="36">
        <v>5943.4</v>
      </c>
      <c r="C26" s="36"/>
      <c r="D26" s="36">
        <f t="shared" si="1"/>
        <v>3123.9</v>
      </c>
      <c r="E26" s="36">
        <v>3123.9</v>
      </c>
      <c r="F26" s="36">
        <v>2819.5</v>
      </c>
      <c r="G26" s="36">
        <v>181.5</v>
      </c>
      <c r="H26" s="36">
        <v>190.4</v>
      </c>
      <c r="I26" s="36">
        <v>145.80000000000001</v>
      </c>
      <c r="J26" s="36">
        <v>155.1</v>
      </c>
      <c r="K26" s="36">
        <v>105.7</v>
      </c>
      <c r="L26" s="36">
        <v>261.89999999999998</v>
      </c>
      <c r="M26" s="36">
        <v>328.4</v>
      </c>
      <c r="N26" s="36">
        <v>1040.0999999999999</v>
      </c>
      <c r="O26" s="36">
        <v>410.6</v>
      </c>
      <c r="P26" s="36"/>
      <c r="Q26" s="36">
        <f t="shared" si="2"/>
        <v>5943400</v>
      </c>
      <c r="R26" s="36">
        <f t="shared" si="2"/>
        <v>0</v>
      </c>
      <c r="S26" s="36">
        <f t="shared" si="2"/>
        <v>3123900</v>
      </c>
      <c r="T26" s="36">
        <f t="shared" si="2"/>
        <v>3123900</v>
      </c>
      <c r="U26" s="36">
        <f t="shared" si="2"/>
        <v>2819500</v>
      </c>
      <c r="V26" s="36">
        <f t="shared" si="2"/>
        <v>181500</v>
      </c>
      <c r="W26" s="36">
        <f t="shared" si="2"/>
        <v>190400</v>
      </c>
      <c r="X26" s="36">
        <f t="shared" si="2"/>
        <v>145800</v>
      </c>
      <c r="Y26" s="36">
        <f t="shared" si="2"/>
        <v>155100</v>
      </c>
      <c r="Z26" s="36">
        <f t="shared" si="2"/>
        <v>105700</v>
      </c>
      <c r="AA26" s="36">
        <f t="shared" si="2"/>
        <v>261899.99999999997</v>
      </c>
      <c r="AB26" s="36">
        <f t="shared" si="2"/>
        <v>328400</v>
      </c>
      <c r="AC26" s="36">
        <f t="shared" si="2"/>
        <v>1040099.9999999999</v>
      </c>
      <c r="AD26" s="36">
        <f t="shared" si="2"/>
        <v>410600</v>
      </c>
      <c r="AE26" s="36">
        <f t="shared" si="3"/>
        <v>300900</v>
      </c>
    </row>
    <row r="27" spans="1:31">
      <c r="A27" s="50" t="s">
        <v>315</v>
      </c>
      <c r="B27" s="36">
        <v>6006</v>
      </c>
      <c r="C27" s="36"/>
      <c r="D27" s="36">
        <f t="shared" si="1"/>
        <v>3156.8</v>
      </c>
      <c r="E27" s="36">
        <v>3156.8</v>
      </c>
      <c r="F27" s="36">
        <v>2849.2</v>
      </c>
      <c r="G27" s="36">
        <v>187.6</v>
      </c>
      <c r="H27" s="36">
        <v>192</v>
      </c>
      <c r="I27" s="36">
        <v>152.69999999999999</v>
      </c>
      <c r="J27" s="36">
        <v>163.30000000000001</v>
      </c>
      <c r="K27" s="36">
        <v>114</v>
      </c>
      <c r="L27" s="36">
        <v>266.10000000000002</v>
      </c>
      <c r="M27" s="36">
        <v>327.60000000000002</v>
      </c>
      <c r="N27" s="36">
        <v>1057.2</v>
      </c>
      <c r="O27" s="36">
        <v>388.8</v>
      </c>
      <c r="P27" s="36"/>
      <c r="Q27" s="36">
        <f t="shared" si="2"/>
        <v>6006000</v>
      </c>
      <c r="R27" s="36">
        <f t="shared" si="2"/>
        <v>0</v>
      </c>
      <c r="S27" s="36">
        <f t="shared" si="2"/>
        <v>3156800</v>
      </c>
      <c r="T27" s="36">
        <f t="shared" si="2"/>
        <v>3156800</v>
      </c>
      <c r="U27" s="36">
        <f t="shared" si="2"/>
        <v>2849200</v>
      </c>
      <c r="V27" s="36">
        <f t="shared" si="2"/>
        <v>187600</v>
      </c>
      <c r="W27" s="36">
        <f t="shared" si="2"/>
        <v>192000</v>
      </c>
      <c r="X27" s="36">
        <f t="shared" si="2"/>
        <v>152700</v>
      </c>
      <c r="Y27" s="36">
        <f t="shared" si="2"/>
        <v>163300</v>
      </c>
      <c r="Z27" s="36">
        <f t="shared" si="2"/>
        <v>114000</v>
      </c>
      <c r="AA27" s="36">
        <f t="shared" si="2"/>
        <v>266100</v>
      </c>
      <c r="AB27" s="36">
        <f t="shared" si="2"/>
        <v>327600</v>
      </c>
      <c r="AC27" s="36">
        <f t="shared" si="2"/>
        <v>1057200</v>
      </c>
      <c r="AD27" s="36">
        <f t="shared" si="2"/>
        <v>388800</v>
      </c>
      <c r="AE27" s="36">
        <f t="shared" si="3"/>
        <v>316000</v>
      </c>
    </row>
    <row r="28" spans="1:31">
      <c r="A28" s="50" t="s">
        <v>308</v>
      </c>
      <c r="B28" s="36">
        <v>6126.5</v>
      </c>
      <c r="C28" s="36"/>
      <c r="D28" s="36">
        <f t="shared" si="1"/>
        <v>3276.7</v>
      </c>
      <c r="E28" s="36">
        <v>3276.7</v>
      </c>
      <c r="F28" s="36">
        <v>2849.8</v>
      </c>
      <c r="G28" s="36">
        <v>204.7</v>
      </c>
      <c r="H28" s="36">
        <v>192.8</v>
      </c>
      <c r="I28" s="36">
        <v>152.1</v>
      </c>
      <c r="J28" s="36">
        <v>153.9</v>
      </c>
      <c r="K28" s="36">
        <v>122</v>
      </c>
      <c r="L28" s="36">
        <v>253.8</v>
      </c>
      <c r="M28" s="36">
        <v>333.6</v>
      </c>
      <c r="N28" s="36">
        <v>1123.0999999999999</v>
      </c>
      <c r="O28" s="36">
        <v>313.7</v>
      </c>
      <c r="P28" s="36"/>
      <c r="Q28" s="36">
        <f t="shared" si="2"/>
        <v>6126500</v>
      </c>
      <c r="R28" s="36">
        <f t="shared" si="2"/>
        <v>0</v>
      </c>
      <c r="S28" s="36">
        <f t="shared" si="2"/>
        <v>3276700</v>
      </c>
      <c r="T28" s="36">
        <f t="shared" si="2"/>
        <v>3276700</v>
      </c>
      <c r="U28" s="36">
        <f t="shared" si="2"/>
        <v>2849800</v>
      </c>
      <c r="V28" s="36">
        <f t="shared" si="2"/>
        <v>204700</v>
      </c>
      <c r="W28" s="36">
        <f t="shared" si="2"/>
        <v>192800</v>
      </c>
      <c r="X28" s="36">
        <f t="shared" si="2"/>
        <v>152100</v>
      </c>
      <c r="Y28" s="36">
        <f t="shared" si="2"/>
        <v>153900</v>
      </c>
      <c r="Z28" s="36">
        <f t="shared" si="2"/>
        <v>122000</v>
      </c>
      <c r="AA28" s="36">
        <f t="shared" si="2"/>
        <v>253800</v>
      </c>
      <c r="AB28" s="36">
        <f t="shared" si="2"/>
        <v>333600</v>
      </c>
      <c r="AC28" s="36">
        <f t="shared" si="2"/>
        <v>1123100</v>
      </c>
      <c r="AD28" s="36">
        <f t="shared" si="2"/>
        <v>313700</v>
      </c>
      <c r="AE28" s="36">
        <f t="shared" si="3"/>
        <v>306000</v>
      </c>
    </row>
    <row r="29" spans="1:31">
      <c r="A29" s="50" t="s">
        <v>309</v>
      </c>
      <c r="B29" s="36">
        <v>6228.2</v>
      </c>
      <c r="C29" s="36"/>
      <c r="D29" s="36">
        <f t="shared" si="1"/>
        <v>3303.5</v>
      </c>
      <c r="E29" s="36">
        <v>3303.5</v>
      </c>
      <c r="F29" s="36">
        <v>2924.7</v>
      </c>
      <c r="G29" s="36">
        <v>209.3</v>
      </c>
      <c r="H29" s="36">
        <v>193.3</v>
      </c>
      <c r="I29" s="36">
        <v>154.5</v>
      </c>
      <c r="J29" s="36">
        <v>156.30000000000001</v>
      </c>
      <c r="K29" s="36">
        <v>130.4</v>
      </c>
      <c r="L29" s="36">
        <v>256.8</v>
      </c>
      <c r="M29" s="36">
        <v>338.6</v>
      </c>
      <c r="N29" s="36">
        <v>1188.5999999999999</v>
      </c>
      <c r="O29" s="36">
        <v>296.89999999999998</v>
      </c>
      <c r="P29" s="36"/>
      <c r="Q29" s="36">
        <f t="shared" si="2"/>
        <v>6228200</v>
      </c>
      <c r="R29" s="36">
        <f t="shared" si="2"/>
        <v>0</v>
      </c>
      <c r="S29" s="36">
        <f t="shared" si="2"/>
        <v>3303500</v>
      </c>
      <c r="T29" s="36">
        <f t="shared" si="2"/>
        <v>3303500</v>
      </c>
      <c r="U29" s="36">
        <f t="shared" si="2"/>
        <v>2924700</v>
      </c>
      <c r="V29" s="36">
        <f t="shared" si="2"/>
        <v>209300</v>
      </c>
      <c r="W29" s="36">
        <f t="shared" si="2"/>
        <v>193300</v>
      </c>
      <c r="X29" s="36">
        <f t="shared" si="2"/>
        <v>154500</v>
      </c>
      <c r="Y29" s="36">
        <f t="shared" si="2"/>
        <v>156300</v>
      </c>
      <c r="Z29" s="36">
        <f t="shared" si="2"/>
        <v>130400</v>
      </c>
      <c r="AA29" s="36">
        <f t="shared" si="2"/>
        <v>256800</v>
      </c>
      <c r="AB29" s="36">
        <f t="shared" si="2"/>
        <v>338600</v>
      </c>
      <c r="AC29" s="36">
        <f t="shared" si="2"/>
        <v>1188600</v>
      </c>
      <c r="AD29" s="36">
        <f t="shared" si="2"/>
        <v>296900</v>
      </c>
      <c r="AE29" s="36">
        <f t="shared" si="3"/>
        <v>310800</v>
      </c>
    </row>
    <row r="30" spans="1:31">
      <c r="A30" s="50" t="s">
        <v>310</v>
      </c>
      <c r="B30" s="36">
        <v>6405.7</v>
      </c>
      <c r="C30" s="36">
        <f ca="1">G107</f>
        <v>666.66499999999996</v>
      </c>
      <c r="D30" s="36">
        <f ca="1">E30-C30</f>
        <v>2720.5349999999999</v>
      </c>
      <c r="E30" s="36">
        <v>3387.2</v>
      </c>
      <c r="F30" s="36">
        <v>3018.5</v>
      </c>
      <c r="G30" s="36">
        <v>222.6</v>
      </c>
      <c r="H30" s="36">
        <v>194.9</v>
      </c>
      <c r="I30" s="36">
        <v>153.80000000000001</v>
      </c>
      <c r="J30" s="36">
        <v>158.9</v>
      </c>
      <c r="K30" s="36">
        <v>139.69999999999999</v>
      </c>
      <c r="L30" s="36">
        <v>281</v>
      </c>
      <c r="M30" s="36">
        <v>354.7</v>
      </c>
      <c r="N30" s="36">
        <v>1235.5999999999999</v>
      </c>
      <c r="O30" s="36">
        <v>277.39999999999998</v>
      </c>
      <c r="P30" s="36"/>
      <c r="Q30" s="36">
        <f t="shared" si="2"/>
        <v>6405700</v>
      </c>
      <c r="R30" s="36">
        <f t="shared" ca="1" si="2"/>
        <v>666665</v>
      </c>
      <c r="S30" s="36">
        <f ca="1">D30*1000</f>
        <v>2720535</v>
      </c>
      <c r="T30" s="36">
        <f t="shared" si="2"/>
        <v>3387200</v>
      </c>
      <c r="U30" s="36">
        <f t="shared" si="2"/>
        <v>3018500</v>
      </c>
      <c r="V30" s="36">
        <f t="shared" si="2"/>
        <v>222600</v>
      </c>
      <c r="W30" s="36">
        <f t="shared" si="2"/>
        <v>194900</v>
      </c>
      <c r="X30" s="36">
        <f t="shared" si="2"/>
        <v>153800</v>
      </c>
      <c r="Y30" s="36">
        <f t="shared" si="2"/>
        <v>158900</v>
      </c>
      <c r="Z30" s="36">
        <f t="shared" si="2"/>
        <v>139700</v>
      </c>
      <c r="AA30" s="36">
        <f t="shared" si="2"/>
        <v>281000</v>
      </c>
      <c r="AB30" s="36">
        <f t="shared" si="2"/>
        <v>354700</v>
      </c>
      <c r="AC30" s="36">
        <f t="shared" si="2"/>
        <v>1235600</v>
      </c>
      <c r="AD30" s="36">
        <f t="shared" si="2"/>
        <v>277400</v>
      </c>
      <c r="AE30" s="36">
        <f t="shared" si="3"/>
        <v>312700</v>
      </c>
    </row>
    <row r="31" spans="1:31">
      <c r="A31" s="50" t="s">
        <v>316</v>
      </c>
      <c r="B31" s="36">
        <v>6460.8</v>
      </c>
      <c r="C31" s="36">
        <f t="shared" ref="C31:C66" ca="1" si="4">G108</f>
        <v>674.08399999999995</v>
      </c>
      <c r="D31" s="36">
        <f t="shared" ca="1" si="1"/>
        <v>2716.7160000000003</v>
      </c>
      <c r="E31" s="36">
        <v>3390.8</v>
      </c>
      <c r="F31" s="36">
        <v>3070</v>
      </c>
      <c r="G31" s="36">
        <v>153.6</v>
      </c>
      <c r="H31" s="36">
        <v>196.9</v>
      </c>
      <c r="I31" s="36">
        <v>165.8</v>
      </c>
      <c r="J31" s="36">
        <v>162.1</v>
      </c>
      <c r="K31" s="36">
        <v>139.5</v>
      </c>
      <c r="L31" s="36">
        <v>296.60000000000002</v>
      </c>
      <c r="M31" s="36">
        <v>350</v>
      </c>
      <c r="N31" s="36">
        <v>1275.2</v>
      </c>
      <c r="O31" s="36">
        <v>330.2</v>
      </c>
      <c r="P31" s="36"/>
      <c r="Q31" s="36">
        <f t="shared" si="2"/>
        <v>6460800</v>
      </c>
      <c r="R31" s="36">
        <f t="shared" ca="1" si="2"/>
        <v>674084</v>
      </c>
      <c r="S31" s="36">
        <f t="shared" ca="1" si="2"/>
        <v>2716716.0000000005</v>
      </c>
      <c r="T31" s="36">
        <f t="shared" si="2"/>
        <v>3390800</v>
      </c>
      <c r="U31" s="36">
        <f t="shared" si="2"/>
        <v>3070000</v>
      </c>
      <c r="V31" s="36">
        <f t="shared" si="2"/>
        <v>153600</v>
      </c>
      <c r="W31" s="36">
        <f t="shared" si="2"/>
        <v>196900</v>
      </c>
      <c r="X31" s="36">
        <f t="shared" si="2"/>
        <v>165800</v>
      </c>
      <c r="Y31" s="36">
        <f t="shared" si="2"/>
        <v>162100</v>
      </c>
      <c r="Z31" s="36">
        <f t="shared" si="2"/>
        <v>139500</v>
      </c>
      <c r="AA31" s="36">
        <f t="shared" si="2"/>
        <v>296600</v>
      </c>
      <c r="AB31" s="36">
        <f t="shared" si="2"/>
        <v>350000</v>
      </c>
      <c r="AC31" s="36">
        <f t="shared" si="2"/>
        <v>1275200</v>
      </c>
      <c r="AD31" s="36">
        <f t="shared" si="2"/>
        <v>330200</v>
      </c>
      <c r="AE31" s="36">
        <f t="shared" si="3"/>
        <v>327900</v>
      </c>
    </row>
    <row r="32" spans="1:31">
      <c r="A32" s="50" t="s">
        <v>308</v>
      </c>
      <c r="B32" s="36">
        <v>6670.1</v>
      </c>
      <c r="C32" s="36">
        <f t="shared" ca="1" si="4"/>
        <v>687.39099999999996</v>
      </c>
      <c r="D32" s="36">
        <f t="shared" ca="1" si="1"/>
        <v>2818.009</v>
      </c>
      <c r="E32" s="36">
        <v>3505.4</v>
      </c>
      <c r="F32" s="36">
        <v>3164.7</v>
      </c>
      <c r="G32" s="36">
        <v>145.4</v>
      </c>
      <c r="H32" s="36">
        <v>199.2</v>
      </c>
      <c r="I32" s="36">
        <v>170.2</v>
      </c>
      <c r="J32" s="36">
        <v>161.30000000000001</v>
      </c>
      <c r="K32" s="36">
        <v>138.69999999999999</v>
      </c>
      <c r="L32" s="36">
        <v>302.3</v>
      </c>
      <c r="M32" s="36">
        <v>347.9</v>
      </c>
      <c r="N32" s="36">
        <v>1371.9</v>
      </c>
      <c r="O32" s="36">
        <v>327.8</v>
      </c>
      <c r="P32" s="36"/>
      <c r="Q32" s="36">
        <f t="shared" si="2"/>
        <v>6670100</v>
      </c>
      <c r="R32" s="36">
        <f t="shared" ca="1" si="2"/>
        <v>687391</v>
      </c>
      <c r="S32" s="36">
        <f t="shared" ca="1" si="2"/>
        <v>2818009</v>
      </c>
      <c r="T32" s="36">
        <f t="shared" si="2"/>
        <v>3505400</v>
      </c>
      <c r="U32" s="36">
        <f t="shared" si="2"/>
        <v>3164700</v>
      </c>
      <c r="V32" s="36">
        <f t="shared" si="2"/>
        <v>145400</v>
      </c>
      <c r="W32" s="36">
        <f t="shared" si="2"/>
        <v>199200</v>
      </c>
      <c r="X32" s="36">
        <f t="shared" si="2"/>
        <v>170200</v>
      </c>
      <c r="Y32" s="36">
        <f t="shared" si="2"/>
        <v>161300</v>
      </c>
      <c r="Z32" s="36">
        <f t="shared" si="2"/>
        <v>138700</v>
      </c>
      <c r="AA32" s="36">
        <f t="shared" si="2"/>
        <v>302300</v>
      </c>
      <c r="AB32" s="36">
        <f t="shared" si="2"/>
        <v>347900</v>
      </c>
      <c r="AC32" s="36">
        <f t="shared" si="2"/>
        <v>1371900</v>
      </c>
      <c r="AD32" s="36">
        <f t="shared" si="2"/>
        <v>327800</v>
      </c>
      <c r="AE32" s="36">
        <f t="shared" si="3"/>
        <v>331500</v>
      </c>
    </row>
    <row r="33" spans="1:31">
      <c r="A33" s="50" t="s">
        <v>309</v>
      </c>
      <c r="B33" s="36">
        <v>6783.2</v>
      </c>
      <c r="C33" s="36">
        <f t="shared" ca="1" si="4"/>
        <v>698.61699999999996</v>
      </c>
      <c r="D33" s="36">
        <f t="shared" ca="1" si="1"/>
        <v>2816.683</v>
      </c>
      <c r="E33" s="36">
        <v>3515.3</v>
      </c>
      <c r="F33" s="36">
        <v>3267.9</v>
      </c>
      <c r="G33" s="36">
        <v>146.80000000000001</v>
      </c>
      <c r="H33" s="36">
        <v>201.6</v>
      </c>
      <c r="I33" s="36">
        <v>167.7</v>
      </c>
      <c r="J33" s="36">
        <v>155.5</v>
      </c>
      <c r="K33" s="36">
        <v>137.4</v>
      </c>
      <c r="L33" s="36">
        <v>287.10000000000002</v>
      </c>
      <c r="M33" s="36">
        <v>357.7</v>
      </c>
      <c r="N33" s="36">
        <v>1443.3</v>
      </c>
      <c r="O33" s="36">
        <v>371</v>
      </c>
      <c r="P33" s="36"/>
      <c r="Q33" s="36">
        <f t="shared" si="2"/>
        <v>6783200</v>
      </c>
      <c r="R33" s="36">
        <f t="shared" ca="1" si="2"/>
        <v>698617</v>
      </c>
      <c r="S33" s="36">
        <f t="shared" ca="1" si="2"/>
        <v>2816683</v>
      </c>
      <c r="T33" s="36">
        <f t="shared" si="2"/>
        <v>3515300</v>
      </c>
      <c r="U33" s="36">
        <f t="shared" si="2"/>
        <v>3267900</v>
      </c>
      <c r="V33" s="36">
        <f t="shared" si="2"/>
        <v>146800</v>
      </c>
      <c r="W33" s="36">
        <f t="shared" si="2"/>
        <v>201600</v>
      </c>
      <c r="X33" s="36">
        <f t="shared" si="2"/>
        <v>167700</v>
      </c>
      <c r="Y33" s="36">
        <f t="shared" si="2"/>
        <v>155500</v>
      </c>
      <c r="Z33" s="36">
        <f t="shared" si="2"/>
        <v>137400</v>
      </c>
      <c r="AA33" s="36">
        <f t="shared" si="2"/>
        <v>287100</v>
      </c>
      <c r="AB33" s="36">
        <f t="shared" si="2"/>
        <v>357700</v>
      </c>
      <c r="AC33" s="36">
        <f t="shared" si="2"/>
        <v>1443300</v>
      </c>
      <c r="AD33" s="36">
        <f t="shared" si="2"/>
        <v>371000</v>
      </c>
      <c r="AE33" s="36">
        <f t="shared" si="3"/>
        <v>323200</v>
      </c>
    </row>
    <row r="34" spans="1:31">
      <c r="A34" s="50" t="s">
        <v>310</v>
      </c>
      <c r="B34" s="36">
        <v>6998</v>
      </c>
      <c r="C34" s="36">
        <f t="shared" ca="1" si="4"/>
        <v>717.81299999999999</v>
      </c>
      <c r="D34" s="36">
        <f t="shared" ca="1" si="1"/>
        <v>2902.2869999999998</v>
      </c>
      <c r="E34" s="36">
        <v>3620.1</v>
      </c>
      <c r="F34" s="36">
        <v>3377.9</v>
      </c>
      <c r="G34" s="36">
        <v>153.1</v>
      </c>
      <c r="H34" s="36">
        <v>203.9</v>
      </c>
      <c r="I34" s="36">
        <v>172.2</v>
      </c>
      <c r="J34" s="36">
        <v>148.6</v>
      </c>
      <c r="K34" s="36">
        <v>136.5</v>
      </c>
      <c r="L34" s="36">
        <v>280.89999999999998</v>
      </c>
      <c r="M34" s="36">
        <v>364.2</v>
      </c>
      <c r="N34" s="36">
        <v>1523.1</v>
      </c>
      <c r="O34" s="36">
        <v>395.4</v>
      </c>
      <c r="P34" s="36"/>
      <c r="Q34" s="36">
        <f t="shared" si="2"/>
        <v>6998000</v>
      </c>
      <c r="R34" s="36">
        <f t="shared" ca="1" si="2"/>
        <v>717813</v>
      </c>
      <c r="S34" s="36">
        <f t="shared" ca="1" si="2"/>
        <v>2902287</v>
      </c>
      <c r="T34" s="36">
        <f t="shared" si="2"/>
        <v>3620100</v>
      </c>
      <c r="U34" s="36">
        <f t="shared" si="2"/>
        <v>3377900</v>
      </c>
      <c r="V34" s="36">
        <f t="shared" si="2"/>
        <v>153100</v>
      </c>
      <c r="W34" s="36">
        <f t="shared" si="2"/>
        <v>203900</v>
      </c>
      <c r="X34" s="36">
        <f t="shared" si="2"/>
        <v>172200</v>
      </c>
      <c r="Y34" s="36">
        <f t="shared" si="2"/>
        <v>148600</v>
      </c>
      <c r="Z34" s="36">
        <f t="shared" si="2"/>
        <v>136500</v>
      </c>
      <c r="AA34" s="36">
        <f t="shared" si="2"/>
        <v>280900</v>
      </c>
      <c r="AB34" s="36">
        <f t="shared" si="2"/>
        <v>364200</v>
      </c>
      <c r="AC34" s="36">
        <f t="shared" si="2"/>
        <v>1523100</v>
      </c>
      <c r="AD34" s="36">
        <f t="shared" si="2"/>
        <v>395400</v>
      </c>
      <c r="AE34" s="36">
        <f t="shared" si="3"/>
        <v>320800</v>
      </c>
    </row>
    <row r="35" spans="1:31">
      <c r="A35" s="50" t="s">
        <v>317</v>
      </c>
      <c r="B35" s="36">
        <v>7131.1</v>
      </c>
      <c r="C35" s="36">
        <f t="shared" ca="1" si="4"/>
        <v>717.53599999999994</v>
      </c>
      <c r="D35" s="36">
        <f t="shared" ca="1" si="1"/>
        <v>2910.7640000000001</v>
      </c>
      <c r="E35" s="36">
        <v>3628.3</v>
      </c>
      <c r="F35" s="36">
        <v>3502.8</v>
      </c>
      <c r="G35" s="36">
        <v>162.80000000000001</v>
      </c>
      <c r="H35" s="36">
        <v>204.5</v>
      </c>
      <c r="I35" s="36">
        <v>169.8</v>
      </c>
      <c r="J35" s="36">
        <v>143.6</v>
      </c>
      <c r="K35" s="36">
        <v>172.4</v>
      </c>
      <c r="L35" s="36">
        <v>280.8</v>
      </c>
      <c r="M35" s="36">
        <v>374.1</v>
      </c>
      <c r="N35" s="36">
        <v>1670</v>
      </c>
      <c r="O35" s="36">
        <v>324.8</v>
      </c>
      <c r="P35" s="36"/>
      <c r="Q35" s="36">
        <f t="shared" si="2"/>
        <v>7131100</v>
      </c>
      <c r="R35" s="36">
        <f t="shared" ca="1" si="2"/>
        <v>717536</v>
      </c>
      <c r="S35" s="36">
        <f t="shared" ca="1" si="2"/>
        <v>2910764</v>
      </c>
      <c r="T35" s="36">
        <f t="shared" si="2"/>
        <v>3628300</v>
      </c>
      <c r="U35" s="36">
        <f t="shared" si="2"/>
        <v>3502800</v>
      </c>
      <c r="V35" s="36">
        <f t="shared" si="2"/>
        <v>162800</v>
      </c>
      <c r="W35" s="36">
        <f t="shared" si="2"/>
        <v>204500</v>
      </c>
      <c r="X35" s="36">
        <f t="shared" si="2"/>
        <v>169800</v>
      </c>
      <c r="Y35" s="36">
        <f t="shared" si="2"/>
        <v>143600</v>
      </c>
      <c r="Z35" s="36">
        <f t="shared" si="2"/>
        <v>172400</v>
      </c>
      <c r="AA35" s="36">
        <f t="shared" si="2"/>
        <v>280800</v>
      </c>
      <c r="AB35" s="36">
        <f t="shared" si="2"/>
        <v>374100</v>
      </c>
      <c r="AC35" s="36">
        <f t="shared" si="2"/>
        <v>1670000</v>
      </c>
      <c r="AD35" s="36">
        <f t="shared" ref="AA35:AD70" si="5">O35*1000</f>
        <v>324800</v>
      </c>
      <c r="AE35" s="36">
        <f t="shared" si="3"/>
        <v>313400</v>
      </c>
    </row>
    <row r="36" spans="1:31">
      <c r="A36" s="50" t="s">
        <v>308</v>
      </c>
      <c r="B36" s="36">
        <v>7274.3</v>
      </c>
      <c r="C36" s="36">
        <f t="shared" ca="1" si="4"/>
        <v>726.02200000000005</v>
      </c>
      <c r="D36" s="36">
        <f t="shared" ca="1" si="1"/>
        <v>3016.7780000000002</v>
      </c>
      <c r="E36" s="36">
        <v>3742.8</v>
      </c>
      <c r="F36" s="36">
        <v>3531.5</v>
      </c>
      <c r="G36" s="36">
        <v>158.6</v>
      </c>
      <c r="H36" s="36">
        <v>204.6</v>
      </c>
      <c r="I36" s="36">
        <v>173.3</v>
      </c>
      <c r="J36" s="36">
        <v>134.9</v>
      </c>
      <c r="K36" s="36">
        <v>174.6</v>
      </c>
      <c r="L36" s="36">
        <v>258.7</v>
      </c>
      <c r="M36" s="36">
        <v>381.2</v>
      </c>
      <c r="N36" s="36">
        <v>1735.4</v>
      </c>
      <c r="O36" s="36">
        <v>310.10000000000002</v>
      </c>
      <c r="P36" s="36"/>
      <c r="Q36" s="36">
        <f t="shared" ref="Q36:Z61" si="6">B36*1000</f>
        <v>7274300</v>
      </c>
      <c r="R36" s="36">
        <f t="shared" ca="1" si="6"/>
        <v>726022</v>
      </c>
      <c r="S36" s="36">
        <f t="shared" ca="1" si="6"/>
        <v>3016778.0000000005</v>
      </c>
      <c r="T36" s="36">
        <f t="shared" si="6"/>
        <v>3742800</v>
      </c>
      <c r="U36" s="36">
        <f t="shared" si="6"/>
        <v>3531500</v>
      </c>
      <c r="V36" s="36">
        <f t="shared" si="6"/>
        <v>158600</v>
      </c>
      <c r="W36" s="36">
        <f t="shared" si="6"/>
        <v>204600</v>
      </c>
      <c r="X36" s="36">
        <f t="shared" si="6"/>
        <v>173300</v>
      </c>
      <c r="Y36" s="36">
        <f t="shared" si="6"/>
        <v>134900</v>
      </c>
      <c r="Z36" s="36">
        <f t="shared" si="6"/>
        <v>174600</v>
      </c>
      <c r="AA36" s="36">
        <f t="shared" si="5"/>
        <v>258700</v>
      </c>
      <c r="AB36" s="36">
        <f t="shared" si="5"/>
        <v>381200</v>
      </c>
      <c r="AC36" s="36">
        <f t="shared" si="5"/>
        <v>1735400</v>
      </c>
      <c r="AD36" s="36">
        <f t="shared" si="5"/>
        <v>310100</v>
      </c>
      <c r="AE36" s="36">
        <f t="shared" si="3"/>
        <v>308200</v>
      </c>
    </row>
    <row r="37" spans="1:31">
      <c r="A37" s="50" t="s">
        <v>309</v>
      </c>
      <c r="B37" s="36">
        <v>7379.1</v>
      </c>
      <c r="C37" s="36">
        <f t="shared" ca="1" si="4"/>
        <v>736.08199999999999</v>
      </c>
      <c r="D37" s="36">
        <f t="shared" ca="1" si="1"/>
        <v>3035.9180000000001</v>
      </c>
      <c r="E37" s="36">
        <v>3772</v>
      </c>
      <c r="F37" s="36">
        <v>3607.1</v>
      </c>
      <c r="G37" s="36">
        <v>138.5</v>
      </c>
      <c r="H37" s="36">
        <v>204.2</v>
      </c>
      <c r="I37" s="36">
        <v>174</v>
      </c>
      <c r="J37" s="36">
        <v>140.80000000000001</v>
      </c>
      <c r="K37" s="36">
        <v>182.9</v>
      </c>
      <c r="L37" s="36">
        <v>255</v>
      </c>
      <c r="M37" s="36">
        <v>381.7</v>
      </c>
      <c r="N37" s="36">
        <v>1794.5</v>
      </c>
      <c r="O37" s="36">
        <v>335.5</v>
      </c>
      <c r="P37" s="36"/>
      <c r="Q37" s="36">
        <f t="shared" si="6"/>
        <v>7379100</v>
      </c>
      <c r="R37" s="36">
        <f t="shared" ca="1" si="6"/>
        <v>736082</v>
      </c>
      <c r="S37" s="36">
        <f t="shared" ca="1" si="6"/>
        <v>3035918</v>
      </c>
      <c r="T37" s="36">
        <f t="shared" si="6"/>
        <v>3772000</v>
      </c>
      <c r="U37" s="36">
        <f t="shared" si="6"/>
        <v>3607100</v>
      </c>
      <c r="V37" s="36">
        <f t="shared" si="6"/>
        <v>138500</v>
      </c>
      <c r="W37" s="36">
        <f t="shared" si="6"/>
        <v>204200</v>
      </c>
      <c r="X37" s="36">
        <f t="shared" si="6"/>
        <v>174000</v>
      </c>
      <c r="Y37" s="36">
        <f t="shared" si="6"/>
        <v>140800</v>
      </c>
      <c r="Z37" s="36">
        <f t="shared" si="6"/>
        <v>182900</v>
      </c>
      <c r="AA37" s="36">
        <f t="shared" si="5"/>
        <v>255000</v>
      </c>
      <c r="AB37" s="36">
        <f t="shared" si="5"/>
        <v>381700</v>
      </c>
      <c r="AC37" s="36">
        <f t="shared" si="5"/>
        <v>1794500</v>
      </c>
      <c r="AD37" s="36">
        <f t="shared" si="5"/>
        <v>335500</v>
      </c>
      <c r="AE37" s="36">
        <f t="shared" si="3"/>
        <v>314800</v>
      </c>
    </row>
    <row r="38" spans="1:31">
      <c r="A38" s="50" t="s">
        <v>310</v>
      </c>
      <c r="B38" s="36">
        <v>7596.1</v>
      </c>
      <c r="C38" s="36">
        <f t="shared" ca="1" si="4"/>
        <v>744.21</v>
      </c>
      <c r="D38" s="36">
        <f t="shared" ca="1" si="1"/>
        <v>3161.39</v>
      </c>
      <c r="E38" s="36">
        <v>3905.6</v>
      </c>
      <c r="F38" s="36">
        <v>3690.5</v>
      </c>
      <c r="G38" s="36">
        <v>125</v>
      </c>
      <c r="H38" s="36">
        <v>204.5</v>
      </c>
      <c r="I38" s="36">
        <v>173.7</v>
      </c>
      <c r="J38" s="36">
        <v>151</v>
      </c>
      <c r="K38" s="36">
        <v>188.5</v>
      </c>
      <c r="L38" s="36">
        <v>254.1</v>
      </c>
      <c r="M38" s="36">
        <v>389.1</v>
      </c>
      <c r="N38" s="36">
        <v>1849.3</v>
      </c>
      <c r="O38" s="36">
        <v>355.4</v>
      </c>
      <c r="P38" s="36"/>
      <c r="Q38" s="36">
        <f t="shared" si="6"/>
        <v>7596100</v>
      </c>
      <c r="R38" s="36">
        <f t="shared" ca="1" si="6"/>
        <v>744210</v>
      </c>
      <c r="S38" s="36">
        <f t="shared" ca="1" si="6"/>
        <v>3161390</v>
      </c>
      <c r="T38" s="36">
        <f t="shared" si="6"/>
        <v>3905600</v>
      </c>
      <c r="U38" s="36">
        <f t="shared" si="6"/>
        <v>3690500</v>
      </c>
      <c r="V38" s="36">
        <f t="shared" si="6"/>
        <v>125000</v>
      </c>
      <c r="W38" s="36">
        <f t="shared" si="6"/>
        <v>204500</v>
      </c>
      <c r="X38" s="36">
        <f t="shared" si="6"/>
        <v>173700</v>
      </c>
      <c r="Y38" s="36">
        <f t="shared" si="6"/>
        <v>151000</v>
      </c>
      <c r="Z38" s="36">
        <f t="shared" si="6"/>
        <v>188500</v>
      </c>
      <c r="AA38" s="36">
        <f t="shared" si="5"/>
        <v>254100</v>
      </c>
      <c r="AB38" s="36">
        <f t="shared" si="5"/>
        <v>389100</v>
      </c>
      <c r="AC38" s="36">
        <f t="shared" si="5"/>
        <v>1849300</v>
      </c>
      <c r="AD38" s="36">
        <f t="shared" si="5"/>
        <v>355400</v>
      </c>
      <c r="AE38" s="36">
        <f t="shared" si="3"/>
        <v>324700</v>
      </c>
    </row>
    <row r="39" spans="1:31">
      <c r="A39" s="50" t="s">
        <v>318</v>
      </c>
      <c r="B39" s="36">
        <v>7776.9</v>
      </c>
      <c r="C39" s="36">
        <f t="shared" ca="1" si="4"/>
        <v>758.529</v>
      </c>
      <c r="D39" s="36">
        <f t="shared" ca="1" si="1"/>
        <v>3163.0709999999999</v>
      </c>
      <c r="E39" s="36">
        <v>3921.6</v>
      </c>
      <c r="F39" s="36">
        <v>3855.3</v>
      </c>
      <c r="G39" s="36">
        <v>141.80000000000001</v>
      </c>
      <c r="H39" s="36">
        <v>204.2</v>
      </c>
      <c r="I39" s="36">
        <v>177.3</v>
      </c>
      <c r="J39" s="36">
        <v>158</v>
      </c>
      <c r="K39" s="36">
        <v>193.3</v>
      </c>
      <c r="L39" s="36">
        <v>261.10000000000002</v>
      </c>
      <c r="M39" s="36">
        <v>412</v>
      </c>
      <c r="N39" s="36">
        <v>1952.2</v>
      </c>
      <c r="O39" s="36">
        <v>355.5</v>
      </c>
      <c r="P39" s="36"/>
      <c r="Q39" s="36">
        <f t="shared" si="6"/>
        <v>7776900</v>
      </c>
      <c r="R39" s="36">
        <f t="shared" ca="1" si="6"/>
        <v>758529</v>
      </c>
      <c r="S39" s="36">
        <f t="shared" ca="1" si="6"/>
        <v>3163071</v>
      </c>
      <c r="T39" s="36">
        <f t="shared" si="6"/>
        <v>3921600</v>
      </c>
      <c r="U39" s="36">
        <f t="shared" si="6"/>
        <v>3855300</v>
      </c>
      <c r="V39" s="36">
        <f t="shared" si="6"/>
        <v>141800</v>
      </c>
      <c r="W39" s="36">
        <f t="shared" si="6"/>
        <v>204200</v>
      </c>
      <c r="X39" s="36">
        <f t="shared" si="6"/>
        <v>177300</v>
      </c>
      <c r="Y39" s="36">
        <f t="shared" si="6"/>
        <v>158000</v>
      </c>
      <c r="Z39" s="36">
        <f t="shared" si="6"/>
        <v>193300</v>
      </c>
      <c r="AA39" s="36">
        <f t="shared" si="5"/>
        <v>261100.00000000003</v>
      </c>
      <c r="AB39" s="36">
        <f t="shared" si="5"/>
        <v>412000</v>
      </c>
      <c r="AC39" s="36">
        <f t="shared" si="5"/>
        <v>1952200</v>
      </c>
      <c r="AD39" s="36">
        <f t="shared" si="5"/>
        <v>355500</v>
      </c>
      <c r="AE39" s="36">
        <f t="shared" si="3"/>
        <v>335300</v>
      </c>
    </row>
    <row r="40" spans="1:31">
      <c r="A40" s="50" t="s">
        <v>308</v>
      </c>
      <c r="B40" s="36">
        <v>7836.5</v>
      </c>
      <c r="C40" s="36">
        <f t="shared" ca="1" si="4"/>
        <v>766.34900000000005</v>
      </c>
      <c r="D40" s="36">
        <f t="shared" ca="1" si="1"/>
        <v>3267.1509999999998</v>
      </c>
      <c r="E40" s="36">
        <v>4033.5</v>
      </c>
      <c r="F40" s="36">
        <v>3803</v>
      </c>
      <c r="G40" s="36">
        <v>126.9</v>
      </c>
      <c r="H40" s="36">
        <v>204.2</v>
      </c>
      <c r="I40" s="36">
        <v>181</v>
      </c>
      <c r="J40" s="36">
        <v>171.3</v>
      </c>
      <c r="K40" s="36">
        <v>195</v>
      </c>
      <c r="L40" s="36">
        <v>248.7</v>
      </c>
      <c r="M40" s="36">
        <v>444</v>
      </c>
      <c r="N40" s="36">
        <v>1877.5</v>
      </c>
      <c r="O40" s="36">
        <v>354.4</v>
      </c>
      <c r="P40" s="36"/>
      <c r="Q40" s="36">
        <f t="shared" si="6"/>
        <v>7836500</v>
      </c>
      <c r="R40" s="36">
        <f t="shared" ca="1" si="6"/>
        <v>766349</v>
      </c>
      <c r="S40" s="36">
        <f t="shared" ca="1" si="6"/>
        <v>3267151</v>
      </c>
      <c r="T40" s="36">
        <f t="shared" si="6"/>
        <v>4033500</v>
      </c>
      <c r="U40" s="36">
        <f t="shared" si="6"/>
        <v>3803000</v>
      </c>
      <c r="V40" s="36">
        <f t="shared" si="6"/>
        <v>126900</v>
      </c>
      <c r="W40" s="36">
        <f t="shared" si="6"/>
        <v>204200</v>
      </c>
      <c r="X40" s="36">
        <f t="shared" si="6"/>
        <v>181000</v>
      </c>
      <c r="Y40" s="36">
        <f t="shared" si="6"/>
        <v>171300</v>
      </c>
      <c r="Z40" s="36">
        <f t="shared" si="6"/>
        <v>195000</v>
      </c>
      <c r="AA40" s="36">
        <f t="shared" si="5"/>
        <v>248700</v>
      </c>
      <c r="AB40" s="36">
        <f t="shared" si="5"/>
        <v>444000</v>
      </c>
      <c r="AC40" s="36">
        <f t="shared" si="5"/>
        <v>1877500</v>
      </c>
      <c r="AD40" s="36">
        <f t="shared" si="5"/>
        <v>354400</v>
      </c>
      <c r="AE40" s="36">
        <f t="shared" si="3"/>
        <v>352300</v>
      </c>
    </row>
    <row r="41" spans="1:31">
      <c r="A41" s="50" t="s">
        <v>309</v>
      </c>
      <c r="B41" s="36">
        <v>7932.7</v>
      </c>
      <c r="C41" s="36">
        <f t="shared" ca="1" si="4"/>
        <v>768.91499999999996</v>
      </c>
      <c r="D41" s="36">
        <f t="shared" ca="1" si="1"/>
        <v>3298.8850000000002</v>
      </c>
      <c r="E41" s="36">
        <v>4067.8</v>
      </c>
      <c r="F41" s="36">
        <v>3864.9</v>
      </c>
      <c r="G41" s="36">
        <v>125.3</v>
      </c>
      <c r="H41" s="36">
        <v>203.6</v>
      </c>
      <c r="I41" s="36">
        <v>184.2</v>
      </c>
      <c r="J41" s="36">
        <v>164.8</v>
      </c>
      <c r="K41" s="36">
        <v>200.7</v>
      </c>
      <c r="L41" s="36">
        <v>244.7</v>
      </c>
      <c r="M41" s="36">
        <v>463.7</v>
      </c>
      <c r="N41" s="36">
        <v>1929.6</v>
      </c>
      <c r="O41" s="36">
        <v>348.2</v>
      </c>
      <c r="P41" s="36"/>
      <c r="Q41" s="36">
        <f t="shared" si="6"/>
        <v>7932700</v>
      </c>
      <c r="R41" s="36">
        <f t="shared" ca="1" si="6"/>
        <v>768915</v>
      </c>
      <c r="S41" s="36">
        <f t="shared" ca="1" si="6"/>
        <v>3298885</v>
      </c>
      <c r="T41" s="36">
        <f t="shared" si="6"/>
        <v>4067800</v>
      </c>
      <c r="U41" s="36">
        <f t="shared" si="6"/>
        <v>3864900</v>
      </c>
      <c r="V41" s="36">
        <f t="shared" si="6"/>
        <v>125300</v>
      </c>
      <c r="W41" s="36">
        <f t="shared" si="6"/>
        <v>203600</v>
      </c>
      <c r="X41" s="36">
        <f t="shared" si="6"/>
        <v>184200</v>
      </c>
      <c r="Y41" s="36">
        <f t="shared" si="6"/>
        <v>164800</v>
      </c>
      <c r="Z41" s="36">
        <f t="shared" si="6"/>
        <v>200700</v>
      </c>
      <c r="AA41" s="36">
        <f t="shared" si="5"/>
        <v>244700</v>
      </c>
      <c r="AB41" s="36">
        <f t="shared" si="5"/>
        <v>463700</v>
      </c>
      <c r="AC41" s="36">
        <f t="shared" si="5"/>
        <v>1929600</v>
      </c>
      <c r="AD41" s="36">
        <f t="shared" si="5"/>
        <v>348200</v>
      </c>
      <c r="AE41" s="36">
        <f t="shared" si="3"/>
        <v>349000</v>
      </c>
    </row>
    <row r="42" spans="1:31">
      <c r="A42" s="50" t="s">
        <v>310</v>
      </c>
      <c r="B42" s="36">
        <v>8170.4</v>
      </c>
      <c r="C42" s="36">
        <f t="shared" ca="1" si="4"/>
        <v>778.93799999999999</v>
      </c>
      <c r="D42" s="36">
        <f t="shared" ca="1" si="1"/>
        <v>3420.8620000000001</v>
      </c>
      <c r="E42" s="36">
        <v>4199.8</v>
      </c>
      <c r="F42" s="36">
        <v>3970.6</v>
      </c>
      <c r="G42" s="36">
        <v>117.1</v>
      </c>
      <c r="H42" s="36">
        <v>205.2</v>
      </c>
      <c r="I42" s="36">
        <v>184.9</v>
      </c>
      <c r="J42" s="36">
        <v>153.80000000000001</v>
      </c>
      <c r="K42" s="36">
        <v>202.3</v>
      </c>
      <c r="L42" s="36">
        <v>251.3</v>
      </c>
      <c r="M42" s="36">
        <v>475</v>
      </c>
      <c r="N42" s="36">
        <v>2033.9</v>
      </c>
      <c r="O42" s="36">
        <v>347</v>
      </c>
      <c r="P42" s="36"/>
      <c r="Q42" s="36">
        <f t="shared" si="6"/>
        <v>8170400</v>
      </c>
      <c r="R42" s="36">
        <f t="shared" ca="1" si="6"/>
        <v>778938</v>
      </c>
      <c r="S42" s="36">
        <f t="shared" ca="1" si="6"/>
        <v>3420862</v>
      </c>
      <c r="T42" s="36">
        <f t="shared" si="6"/>
        <v>4199800</v>
      </c>
      <c r="U42" s="36">
        <f t="shared" si="6"/>
        <v>3970600</v>
      </c>
      <c r="V42" s="36">
        <f t="shared" si="6"/>
        <v>117100</v>
      </c>
      <c r="W42" s="36">
        <f t="shared" si="6"/>
        <v>205200</v>
      </c>
      <c r="X42" s="36">
        <f t="shared" si="6"/>
        <v>184900</v>
      </c>
      <c r="Y42" s="36">
        <f t="shared" si="6"/>
        <v>153800</v>
      </c>
      <c r="Z42" s="36">
        <f t="shared" si="6"/>
        <v>202300</v>
      </c>
      <c r="AA42" s="36">
        <f t="shared" si="5"/>
        <v>251300</v>
      </c>
      <c r="AB42" s="36">
        <f t="shared" si="5"/>
        <v>475000</v>
      </c>
      <c r="AC42" s="36">
        <f t="shared" si="5"/>
        <v>2033900</v>
      </c>
      <c r="AD42" s="36">
        <f t="shared" si="5"/>
        <v>347000</v>
      </c>
      <c r="AE42" s="36">
        <f t="shared" si="3"/>
        <v>338700</v>
      </c>
    </row>
    <row r="43" spans="1:31">
      <c r="A43" s="50" t="s">
        <v>319</v>
      </c>
      <c r="B43" s="36">
        <v>8371.2000000000007</v>
      </c>
      <c r="C43" s="36">
        <f t="shared" ca="1" si="4"/>
        <v>780.89</v>
      </c>
      <c r="D43" s="36">
        <f t="shared" ca="1" si="1"/>
        <v>3476.31</v>
      </c>
      <c r="E43" s="36">
        <v>4257.2</v>
      </c>
      <c r="F43" s="36">
        <v>4114</v>
      </c>
      <c r="G43" s="36">
        <v>113</v>
      </c>
      <c r="H43" s="36">
        <v>206</v>
      </c>
      <c r="I43" s="36">
        <v>186.7</v>
      </c>
      <c r="J43" s="36">
        <v>153</v>
      </c>
      <c r="K43" s="36">
        <v>200.3</v>
      </c>
      <c r="L43" s="36">
        <v>248.7</v>
      </c>
      <c r="M43" s="36">
        <v>473.3</v>
      </c>
      <c r="N43" s="36">
        <v>2082.1</v>
      </c>
      <c r="O43" s="36">
        <v>450.9</v>
      </c>
      <c r="P43" s="36"/>
      <c r="Q43" s="36">
        <f t="shared" si="6"/>
        <v>8371200.0000000009</v>
      </c>
      <c r="R43" s="36">
        <f t="shared" ca="1" si="6"/>
        <v>780890</v>
      </c>
      <c r="S43" s="36">
        <f t="shared" ca="1" si="6"/>
        <v>3476310</v>
      </c>
      <c r="T43" s="36">
        <f t="shared" si="6"/>
        <v>4257200</v>
      </c>
      <c r="U43" s="36">
        <f t="shared" si="6"/>
        <v>4114000</v>
      </c>
      <c r="V43" s="36">
        <f t="shared" si="6"/>
        <v>113000</v>
      </c>
      <c r="W43" s="36">
        <f t="shared" si="6"/>
        <v>206000</v>
      </c>
      <c r="X43" s="36">
        <f t="shared" si="6"/>
        <v>186700</v>
      </c>
      <c r="Y43" s="36">
        <f t="shared" si="6"/>
        <v>153000</v>
      </c>
      <c r="Z43" s="36">
        <f t="shared" si="6"/>
        <v>200300</v>
      </c>
      <c r="AA43" s="36">
        <f t="shared" si="5"/>
        <v>248700</v>
      </c>
      <c r="AB43" s="36">
        <f t="shared" si="5"/>
        <v>473300</v>
      </c>
      <c r="AC43" s="36">
        <f t="shared" si="5"/>
        <v>2082100</v>
      </c>
      <c r="AD43" s="36">
        <f t="shared" si="5"/>
        <v>450900</v>
      </c>
      <c r="AE43" s="36">
        <f t="shared" si="3"/>
        <v>339700</v>
      </c>
    </row>
    <row r="44" spans="1:31">
      <c r="A44" s="50" t="s">
        <v>308</v>
      </c>
      <c r="B44" s="36">
        <v>8420</v>
      </c>
      <c r="C44" s="36">
        <f t="shared" ca="1" si="4"/>
        <v>790.49699999999996</v>
      </c>
      <c r="D44" s="36">
        <f t="shared" ca="1" si="1"/>
        <v>3598.703</v>
      </c>
      <c r="E44" s="36">
        <v>4389.2</v>
      </c>
      <c r="F44" s="36">
        <v>4030.8</v>
      </c>
      <c r="G44" s="36">
        <v>119.5</v>
      </c>
      <c r="H44" s="36">
        <v>205.2</v>
      </c>
      <c r="I44" s="36">
        <v>191.6</v>
      </c>
      <c r="J44" s="36">
        <v>150.9</v>
      </c>
      <c r="K44" s="36">
        <v>196.1</v>
      </c>
      <c r="L44" s="36">
        <v>244.2</v>
      </c>
      <c r="M44" s="36">
        <v>524.9</v>
      </c>
      <c r="N44" s="36">
        <v>1977.8</v>
      </c>
      <c r="O44" s="36">
        <v>420.5</v>
      </c>
      <c r="P44" s="36"/>
      <c r="Q44" s="36">
        <f t="shared" si="6"/>
        <v>8420000</v>
      </c>
      <c r="R44" s="36">
        <f t="shared" ca="1" si="6"/>
        <v>790497</v>
      </c>
      <c r="S44" s="36">
        <f t="shared" ca="1" si="6"/>
        <v>3598703</v>
      </c>
      <c r="T44" s="36">
        <f t="shared" si="6"/>
        <v>4389200</v>
      </c>
      <c r="U44" s="36">
        <f t="shared" si="6"/>
        <v>4030800</v>
      </c>
      <c r="V44" s="36">
        <f t="shared" si="6"/>
        <v>119500</v>
      </c>
      <c r="W44" s="36">
        <f t="shared" si="6"/>
        <v>205200</v>
      </c>
      <c r="X44" s="36">
        <f t="shared" si="6"/>
        <v>191600</v>
      </c>
      <c r="Y44" s="36">
        <f t="shared" si="6"/>
        <v>150900</v>
      </c>
      <c r="Z44" s="36">
        <f t="shared" si="6"/>
        <v>196100</v>
      </c>
      <c r="AA44" s="36">
        <f t="shared" si="5"/>
        <v>244200</v>
      </c>
      <c r="AB44" s="36">
        <f t="shared" si="5"/>
        <v>524900</v>
      </c>
      <c r="AC44" s="36">
        <f t="shared" si="5"/>
        <v>1977800</v>
      </c>
      <c r="AD44" s="36">
        <f t="shared" si="5"/>
        <v>420500</v>
      </c>
      <c r="AE44" s="36">
        <f t="shared" si="3"/>
        <v>342500</v>
      </c>
    </row>
    <row r="45" spans="1:31">
      <c r="A45" s="50" t="s">
        <v>309</v>
      </c>
      <c r="B45" s="36">
        <v>8507</v>
      </c>
      <c r="C45" s="36">
        <f t="shared" ca="1" si="4"/>
        <v>779.63300000000004</v>
      </c>
      <c r="D45" s="36">
        <f t="shared" ca="1" si="1"/>
        <v>3653.1670000000004</v>
      </c>
      <c r="E45" s="36">
        <v>4432.8</v>
      </c>
      <c r="F45" s="36">
        <v>4074.2</v>
      </c>
      <c r="G45" s="36">
        <v>113.6</v>
      </c>
      <c r="H45" s="36">
        <v>203.7</v>
      </c>
      <c r="I45" s="36">
        <v>201.7</v>
      </c>
      <c r="J45" s="36">
        <v>154.69999999999999</v>
      </c>
      <c r="K45" s="36">
        <v>196.8</v>
      </c>
      <c r="L45" s="36">
        <v>235.7</v>
      </c>
      <c r="M45" s="36">
        <v>526.20000000000005</v>
      </c>
      <c r="N45" s="36">
        <v>2025.3</v>
      </c>
      <c r="O45" s="36">
        <v>416.5</v>
      </c>
      <c r="P45" s="36"/>
      <c r="Q45" s="36">
        <f t="shared" si="6"/>
        <v>8507000</v>
      </c>
      <c r="R45" s="36">
        <f t="shared" ca="1" si="6"/>
        <v>779633</v>
      </c>
      <c r="S45" s="36">
        <f t="shared" ca="1" si="6"/>
        <v>3653167.0000000005</v>
      </c>
      <c r="T45" s="36">
        <f t="shared" si="6"/>
        <v>4432800</v>
      </c>
      <c r="U45" s="36">
        <f t="shared" si="6"/>
        <v>4074200</v>
      </c>
      <c r="V45" s="36">
        <f t="shared" si="6"/>
        <v>113600</v>
      </c>
      <c r="W45" s="36">
        <f t="shared" si="6"/>
        <v>203700</v>
      </c>
      <c r="X45" s="36">
        <f t="shared" si="6"/>
        <v>201700</v>
      </c>
      <c r="Y45" s="36">
        <f t="shared" si="6"/>
        <v>154700</v>
      </c>
      <c r="Z45" s="36">
        <f t="shared" si="6"/>
        <v>196800</v>
      </c>
      <c r="AA45" s="36">
        <f t="shared" si="5"/>
        <v>235700</v>
      </c>
      <c r="AB45" s="36">
        <f t="shared" si="5"/>
        <v>526200</v>
      </c>
      <c r="AC45" s="36">
        <f t="shared" si="5"/>
        <v>2025300</v>
      </c>
      <c r="AD45" s="36">
        <f t="shared" si="5"/>
        <v>416500</v>
      </c>
      <c r="AE45" s="36">
        <f t="shared" si="3"/>
        <v>356400</v>
      </c>
    </row>
    <row r="46" spans="1:31">
      <c r="A46" s="50" t="s">
        <v>310</v>
      </c>
      <c r="B46" s="36">
        <v>8680.2000000000007</v>
      </c>
      <c r="C46" s="36">
        <f t="shared" ca="1" si="4"/>
        <v>754.61199999999997</v>
      </c>
      <c r="D46" s="36">
        <f t="shared" ca="1" si="1"/>
        <v>3803.4880000000003</v>
      </c>
      <c r="E46" s="36">
        <v>4558.1000000000004</v>
      </c>
      <c r="F46" s="36">
        <v>4122.1000000000004</v>
      </c>
      <c r="G46" s="36">
        <v>114.8</v>
      </c>
      <c r="H46" s="36">
        <v>202.4</v>
      </c>
      <c r="I46" s="36">
        <v>207.2</v>
      </c>
      <c r="J46" s="36">
        <v>156.19999999999999</v>
      </c>
      <c r="K46" s="36">
        <v>197.9</v>
      </c>
      <c r="L46" s="36">
        <v>250.7</v>
      </c>
      <c r="M46" s="36">
        <v>551.70000000000005</v>
      </c>
      <c r="N46" s="36">
        <v>2103.1</v>
      </c>
      <c r="O46" s="36">
        <v>338.1</v>
      </c>
      <c r="P46" s="36"/>
      <c r="Q46" s="36">
        <f t="shared" si="6"/>
        <v>8680200</v>
      </c>
      <c r="R46" s="36">
        <f t="shared" ca="1" si="6"/>
        <v>754612</v>
      </c>
      <c r="S46" s="36">
        <f t="shared" ca="1" si="6"/>
        <v>3803488.0000000005</v>
      </c>
      <c r="T46" s="36">
        <f t="shared" si="6"/>
        <v>4558100</v>
      </c>
      <c r="U46" s="36">
        <f t="shared" si="6"/>
        <v>4122100.0000000005</v>
      </c>
      <c r="V46" s="36">
        <f t="shared" si="6"/>
        <v>114800</v>
      </c>
      <c r="W46" s="36">
        <f t="shared" si="6"/>
        <v>202400</v>
      </c>
      <c r="X46" s="36">
        <f t="shared" si="6"/>
        <v>207200</v>
      </c>
      <c r="Y46" s="36">
        <f t="shared" si="6"/>
        <v>156200</v>
      </c>
      <c r="Z46" s="36">
        <f t="shared" si="6"/>
        <v>197900</v>
      </c>
      <c r="AA46" s="36">
        <f t="shared" si="5"/>
        <v>250700</v>
      </c>
      <c r="AB46" s="36">
        <f t="shared" si="5"/>
        <v>551700</v>
      </c>
      <c r="AC46" s="36">
        <f t="shared" si="5"/>
        <v>2103100</v>
      </c>
      <c r="AD46" s="36">
        <f t="shared" si="5"/>
        <v>338100</v>
      </c>
      <c r="AE46" s="36">
        <f t="shared" si="3"/>
        <v>363400</v>
      </c>
    </row>
    <row r="47" spans="1:31">
      <c r="A47" s="50" t="s">
        <v>320</v>
      </c>
      <c r="B47" s="36">
        <v>8849.7000000000007</v>
      </c>
      <c r="C47" s="36">
        <f t="shared" ca="1" si="4"/>
        <v>612.30499999999995</v>
      </c>
      <c r="D47" s="36">
        <f t="shared" ca="1" si="1"/>
        <v>3964.2950000000005</v>
      </c>
      <c r="E47" s="36">
        <v>4576.6000000000004</v>
      </c>
      <c r="F47" s="36">
        <v>4273.1000000000004</v>
      </c>
      <c r="G47" s="36">
        <v>119.8</v>
      </c>
      <c r="H47" s="36">
        <v>200.3</v>
      </c>
      <c r="I47" s="36">
        <v>221.3</v>
      </c>
      <c r="J47" s="36">
        <v>158.30000000000001</v>
      </c>
      <c r="K47" s="36">
        <v>185.4</v>
      </c>
      <c r="L47" s="36">
        <v>264.5</v>
      </c>
      <c r="M47" s="36">
        <v>582</v>
      </c>
      <c r="N47" s="36">
        <v>2194.8000000000002</v>
      </c>
      <c r="O47" s="36">
        <v>346.8</v>
      </c>
      <c r="P47" s="36"/>
      <c r="Q47" s="36">
        <f t="shared" si="6"/>
        <v>8849700</v>
      </c>
      <c r="R47" s="36">
        <f t="shared" ca="1" si="6"/>
        <v>612305</v>
      </c>
      <c r="S47" s="36">
        <f t="shared" ca="1" si="6"/>
        <v>3964295.0000000005</v>
      </c>
      <c r="T47" s="36">
        <f t="shared" si="6"/>
        <v>4576600</v>
      </c>
      <c r="U47" s="36">
        <f t="shared" si="6"/>
        <v>4273100</v>
      </c>
      <c r="V47" s="36">
        <f t="shared" si="6"/>
        <v>119800</v>
      </c>
      <c r="W47" s="36">
        <f t="shared" si="6"/>
        <v>200300</v>
      </c>
      <c r="X47" s="36">
        <f t="shared" si="6"/>
        <v>221300</v>
      </c>
      <c r="Y47" s="36">
        <f t="shared" si="6"/>
        <v>158300</v>
      </c>
      <c r="Z47" s="36">
        <f t="shared" si="6"/>
        <v>185400</v>
      </c>
      <c r="AA47" s="36">
        <f t="shared" si="5"/>
        <v>264500</v>
      </c>
      <c r="AB47" s="36">
        <f t="shared" si="5"/>
        <v>582000</v>
      </c>
      <c r="AC47" s="36">
        <f t="shared" si="5"/>
        <v>2194800</v>
      </c>
      <c r="AD47" s="36">
        <f t="shared" si="5"/>
        <v>346800</v>
      </c>
      <c r="AE47" s="36">
        <f t="shared" si="3"/>
        <v>379600</v>
      </c>
    </row>
    <row r="48" spans="1:31">
      <c r="A48" s="50" t="s">
        <v>308</v>
      </c>
      <c r="B48" s="36">
        <v>8867.7000000000007</v>
      </c>
      <c r="C48" s="36">
        <f t="shared" ca="1" si="4"/>
        <v>478.79599999999999</v>
      </c>
      <c r="D48" s="36">
        <f t="shared" ca="1" si="1"/>
        <v>4236.3040000000001</v>
      </c>
      <c r="E48" s="36">
        <v>4715.1000000000004</v>
      </c>
      <c r="F48" s="36">
        <v>4152.6000000000004</v>
      </c>
      <c r="G48" s="36">
        <v>110.4</v>
      </c>
      <c r="H48" s="36">
        <v>198.6</v>
      </c>
      <c r="I48" s="36">
        <v>232</v>
      </c>
      <c r="J48" s="36">
        <v>159.30000000000001</v>
      </c>
      <c r="K48" s="36">
        <v>168.9</v>
      </c>
      <c r="L48" s="36">
        <v>267.7</v>
      </c>
      <c r="M48" s="36">
        <v>608.9</v>
      </c>
      <c r="N48" s="36">
        <v>2192</v>
      </c>
      <c r="O48" s="36">
        <v>214.7</v>
      </c>
      <c r="P48" s="36"/>
      <c r="Q48" s="36">
        <f t="shared" si="6"/>
        <v>8867700</v>
      </c>
      <c r="R48" s="36">
        <f t="shared" ca="1" si="6"/>
        <v>478796</v>
      </c>
      <c r="S48" s="36">
        <f t="shared" ca="1" si="6"/>
        <v>4236304</v>
      </c>
      <c r="T48" s="36">
        <f t="shared" si="6"/>
        <v>4715100</v>
      </c>
      <c r="U48" s="36">
        <f t="shared" si="6"/>
        <v>4152600.0000000005</v>
      </c>
      <c r="V48" s="36">
        <f t="shared" si="6"/>
        <v>110400</v>
      </c>
      <c r="W48" s="36">
        <f t="shared" si="6"/>
        <v>198600</v>
      </c>
      <c r="X48" s="36">
        <f t="shared" si="6"/>
        <v>232000</v>
      </c>
      <c r="Y48" s="36">
        <f t="shared" si="6"/>
        <v>159300</v>
      </c>
      <c r="Z48" s="36">
        <f t="shared" si="6"/>
        <v>168900</v>
      </c>
      <c r="AA48" s="36">
        <f t="shared" si="5"/>
        <v>267700</v>
      </c>
      <c r="AB48" s="36">
        <f t="shared" si="5"/>
        <v>608900</v>
      </c>
      <c r="AC48" s="36">
        <f t="shared" si="5"/>
        <v>2192000</v>
      </c>
      <c r="AD48" s="36">
        <f t="shared" si="5"/>
        <v>214700</v>
      </c>
      <c r="AE48" s="36">
        <f t="shared" si="3"/>
        <v>391300</v>
      </c>
    </row>
    <row r="49" spans="1:31">
      <c r="A49" s="50" t="s">
        <v>309</v>
      </c>
      <c r="B49" s="36">
        <v>9007.7000000000007</v>
      </c>
      <c r="C49" s="36">
        <f t="shared" ca="1" si="4"/>
        <v>476.57799999999997</v>
      </c>
      <c r="D49" s="36">
        <f t="shared" ca="1" si="1"/>
        <v>4261.4220000000005</v>
      </c>
      <c r="E49" s="36">
        <v>4738</v>
      </c>
      <c r="F49" s="36">
        <v>4269.7</v>
      </c>
      <c r="G49" s="36">
        <v>119.7</v>
      </c>
      <c r="H49" s="36">
        <v>197.1</v>
      </c>
      <c r="I49" s="36">
        <v>246.1</v>
      </c>
      <c r="J49" s="36">
        <v>138.9</v>
      </c>
      <c r="K49" s="36">
        <v>155.1</v>
      </c>
      <c r="L49" s="36">
        <v>306.3</v>
      </c>
      <c r="M49" s="36">
        <v>586</v>
      </c>
      <c r="N49" s="36">
        <v>2235.3000000000002</v>
      </c>
      <c r="O49" s="36">
        <v>285.10000000000002</v>
      </c>
      <c r="P49" s="36"/>
      <c r="Q49" s="36">
        <f t="shared" si="6"/>
        <v>9007700</v>
      </c>
      <c r="R49" s="36">
        <f t="shared" ca="1" si="6"/>
        <v>476578</v>
      </c>
      <c r="S49" s="36">
        <f t="shared" ca="1" si="6"/>
        <v>4261422.0000000009</v>
      </c>
      <c r="T49" s="36">
        <f t="shared" si="6"/>
        <v>4738000</v>
      </c>
      <c r="U49" s="36">
        <f t="shared" si="6"/>
        <v>4269700</v>
      </c>
      <c r="V49" s="36">
        <f t="shared" si="6"/>
        <v>119700</v>
      </c>
      <c r="W49" s="36">
        <f t="shared" si="6"/>
        <v>197100</v>
      </c>
      <c r="X49" s="36">
        <f t="shared" si="6"/>
        <v>246100</v>
      </c>
      <c r="Y49" s="36">
        <f t="shared" si="6"/>
        <v>138900</v>
      </c>
      <c r="Z49" s="36">
        <f t="shared" si="6"/>
        <v>155100</v>
      </c>
      <c r="AA49" s="36">
        <f t="shared" si="5"/>
        <v>306300</v>
      </c>
      <c r="AB49" s="36">
        <f t="shared" si="5"/>
        <v>586000</v>
      </c>
      <c r="AC49" s="36">
        <f t="shared" si="5"/>
        <v>2235300</v>
      </c>
      <c r="AD49" s="36">
        <f t="shared" si="5"/>
        <v>285100</v>
      </c>
      <c r="AE49" s="36">
        <f t="shared" si="3"/>
        <v>385000</v>
      </c>
    </row>
    <row r="50" spans="1:31">
      <c r="A50" s="50" t="s">
        <v>310</v>
      </c>
      <c r="B50" s="36">
        <v>9229.2000000000007</v>
      </c>
      <c r="C50" s="36">
        <f t="shared" ca="1" si="4"/>
        <v>475.92099999999999</v>
      </c>
      <c r="D50" s="36">
        <f t="shared" ca="1" si="1"/>
        <v>4357.5789999999997</v>
      </c>
      <c r="E50" s="36">
        <v>4833.5</v>
      </c>
      <c r="F50" s="36">
        <v>4395.7</v>
      </c>
      <c r="G50" s="36">
        <v>129.80000000000001</v>
      </c>
      <c r="H50" s="36">
        <v>196.5</v>
      </c>
      <c r="I50" s="36">
        <v>257.2</v>
      </c>
      <c r="J50" s="36">
        <v>141.6</v>
      </c>
      <c r="K50" s="36">
        <v>141.9</v>
      </c>
      <c r="L50" s="36">
        <v>362.9</v>
      </c>
      <c r="M50" s="36">
        <v>588.1</v>
      </c>
      <c r="N50" s="36">
        <v>2353.1999999999998</v>
      </c>
      <c r="O50" s="36">
        <v>224.5</v>
      </c>
      <c r="P50" s="36"/>
      <c r="Q50" s="36">
        <f t="shared" si="6"/>
        <v>9229200</v>
      </c>
      <c r="R50" s="36">
        <f t="shared" ca="1" si="6"/>
        <v>475921</v>
      </c>
      <c r="S50" s="36">
        <f t="shared" ca="1" si="6"/>
        <v>4357579</v>
      </c>
      <c r="T50" s="36">
        <f t="shared" si="6"/>
        <v>4833500</v>
      </c>
      <c r="U50" s="36">
        <f t="shared" si="6"/>
        <v>4395700</v>
      </c>
      <c r="V50" s="36">
        <f t="shared" si="6"/>
        <v>129800.00000000001</v>
      </c>
      <c r="W50" s="36">
        <f t="shared" si="6"/>
        <v>196500</v>
      </c>
      <c r="X50" s="36">
        <f t="shared" si="6"/>
        <v>257200</v>
      </c>
      <c r="Y50" s="36">
        <f t="shared" si="6"/>
        <v>141600</v>
      </c>
      <c r="Z50" s="36">
        <f t="shared" si="6"/>
        <v>141900</v>
      </c>
      <c r="AA50" s="36">
        <f t="shared" si="5"/>
        <v>362900</v>
      </c>
      <c r="AB50" s="36">
        <f t="shared" si="5"/>
        <v>588100</v>
      </c>
      <c r="AC50" s="36">
        <f t="shared" si="5"/>
        <v>2353200</v>
      </c>
      <c r="AD50" s="36">
        <f t="shared" si="5"/>
        <v>224500</v>
      </c>
      <c r="AE50" s="36">
        <f t="shared" si="3"/>
        <v>398800</v>
      </c>
    </row>
    <row r="51" spans="1:31">
      <c r="A51" s="50" t="s">
        <v>321</v>
      </c>
      <c r="B51" s="36">
        <v>9437.6</v>
      </c>
      <c r="C51" s="36">
        <f t="shared" ca="1" si="4"/>
        <v>474.74599999999998</v>
      </c>
      <c r="D51" s="36">
        <f t="shared" ca="1" si="1"/>
        <v>4219.9539999999997</v>
      </c>
      <c r="E51" s="36">
        <v>4694.7</v>
      </c>
      <c r="F51" s="36">
        <v>4742.8999999999996</v>
      </c>
      <c r="G51" s="36">
        <v>125</v>
      </c>
      <c r="H51" s="36">
        <v>195.4</v>
      </c>
      <c r="I51" s="36">
        <v>270.3</v>
      </c>
      <c r="J51" s="36">
        <v>142</v>
      </c>
      <c r="K51" s="36">
        <v>152.1</v>
      </c>
      <c r="L51" s="36">
        <v>484.4</v>
      </c>
      <c r="M51" s="36">
        <v>582.4</v>
      </c>
      <c r="N51" s="36">
        <v>2506.3000000000002</v>
      </c>
      <c r="O51" s="36">
        <v>285</v>
      </c>
      <c r="P51" s="36"/>
      <c r="Q51" s="36">
        <f t="shared" si="6"/>
        <v>9437600</v>
      </c>
      <c r="R51" s="36">
        <f t="shared" ca="1" si="6"/>
        <v>474746</v>
      </c>
      <c r="S51" s="36">
        <f t="shared" ca="1" si="6"/>
        <v>4219954</v>
      </c>
      <c r="T51" s="36">
        <f t="shared" si="6"/>
        <v>4694700</v>
      </c>
      <c r="U51" s="36">
        <f t="shared" si="6"/>
        <v>4742900</v>
      </c>
      <c r="V51" s="36">
        <f t="shared" si="6"/>
        <v>125000</v>
      </c>
      <c r="W51" s="36">
        <f t="shared" si="6"/>
        <v>195400</v>
      </c>
      <c r="X51" s="36">
        <f t="shared" si="6"/>
        <v>270300</v>
      </c>
      <c r="Y51" s="36">
        <f t="shared" si="6"/>
        <v>142000</v>
      </c>
      <c r="Z51" s="36">
        <f t="shared" si="6"/>
        <v>152100</v>
      </c>
      <c r="AA51" s="36">
        <f t="shared" si="5"/>
        <v>484400</v>
      </c>
      <c r="AB51" s="36">
        <f t="shared" si="5"/>
        <v>582400</v>
      </c>
      <c r="AC51" s="36">
        <f t="shared" si="5"/>
        <v>2506300</v>
      </c>
      <c r="AD51" s="36">
        <f t="shared" si="5"/>
        <v>285000</v>
      </c>
      <c r="AE51" s="36">
        <f t="shared" si="3"/>
        <v>412300</v>
      </c>
    </row>
    <row r="52" spans="1:31">
      <c r="A52" s="50" t="s">
        <v>308</v>
      </c>
      <c r="B52" s="36">
        <v>9492</v>
      </c>
      <c r="C52" s="36">
        <f t="shared" ca="1" si="4"/>
        <v>653.19299999999998</v>
      </c>
      <c r="D52" s="36">
        <f t="shared" ca="1" si="1"/>
        <v>4032.607</v>
      </c>
      <c r="E52" s="36">
        <v>4685.8</v>
      </c>
      <c r="F52" s="36">
        <v>4806.2</v>
      </c>
      <c r="G52" s="36">
        <v>112.7</v>
      </c>
      <c r="H52" s="36">
        <v>195</v>
      </c>
      <c r="I52" s="36">
        <v>276.7</v>
      </c>
      <c r="J52" s="36">
        <v>141.80000000000001</v>
      </c>
      <c r="K52" s="36">
        <v>159.4</v>
      </c>
      <c r="L52" s="36">
        <v>477.2</v>
      </c>
      <c r="M52" s="36">
        <v>574.29999999999995</v>
      </c>
      <c r="N52" s="36">
        <v>2587.4</v>
      </c>
      <c r="O52" s="36">
        <v>281.7</v>
      </c>
      <c r="P52" s="36"/>
      <c r="Q52" s="36">
        <f t="shared" si="6"/>
        <v>9492000</v>
      </c>
      <c r="R52" s="36">
        <f t="shared" ca="1" si="6"/>
        <v>653193</v>
      </c>
      <c r="S52" s="36">
        <f t="shared" ca="1" si="6"/>
        <v>4032607</v>
      </c>
      <c r="T52" s="36">
        <f t="shared" si="6"/>
        <v>4685800</v>
      </c>
      <c r="U52" s="36">
        <f t="shared" si="6"/>
        <v>4806200</v>
      </c>
      <c r="V52" s="36">
        <f t="shared" si="6"/>
        <v>112700</v>
      </c>
      <c r="W52" s="36">
        <f t="shared" si="6"/>
        <v>195000</v>
      </c>
      <c r="X52" s="36">
        <f t="shared" si="6"/>
        <v>276700</v>
      </c>
      <c r="Y52" s="36">
        <f t="shared" si="6"/>
        <v>141800</v>
      </c>
      <c r="Z52" s="36">
        <f t="shared" si="6"/>
        <v>159400</v>
      </c>
      <c r="AA52" s="36">
        <f t="shared" si="5"/>
        <v>477200</v>
      </c>
      <c r="AB52" s="36">
        <f t="shared" si="5"/>
        <v>574300</v>
      </c>
      <c r="AC52" s="36">
        <f t="shared" si="5"/>
        <v>2587400</v>
      </c>
      <c r="AD52" s="36">
        <f t="shared" si="5"/>
        <v>281700</v>
      </c>
      <c r="AE52" s="36">
        <f t="shared" si="3"/>
        <v>418500</v>
      </c>
    </row>
    <row r="53" spans="1:31">
      <c r="A53" s="50" t="s">
        <v>309</v>
      </c>
      <c r="B53" s="36">
        <v>10024.700000000001</v>
      </c>
      <c r="C53" s="36">
        <f t="shared" ca="1" si="4"/>
        <v>769.16</v>
      </c>
      <c r="D53" s="36">
        <f t="shared" ca="1" si="1"/>
        <v>3923.54</v>
      </c>
      <c r="E53" s="36">
        <v>4692.7</v>
      </c>
      <c r="F53" s="36">
        <v>5332</v>
      </c>
      <c r="G53" s="36">
        <v>130</v>
      </c>
      <c r="H53" s="36">
        <v>194.3</v>
      </c>
      <c r="I53" s="36">
        <v>292.3</v>
      </c>
      <c r="J53" s="36">
        <v>143.9</v>
      </c>
      <c r="K53" s="36">
        <v>163.4</v>
      </c>
      <c r="L53" s="36">
        <v>656.1</v>
      </c>
      <c r="M53" s="36">
        <v>544.79999999999995</v>
      </c>
      <c r="N53" s="36">
        <v>2802.4</v>
      </c>
      <c r="O53" s="36">
        <v>404.8</v>
      </c>
      <c r="P53" s="36"/>
      <c r="Q53" s="36">
        <f t="shared" si="6"/>
        <v>10024700</v>
      </c>
      <c r="R53" s="36">
        <f t="shared" ca="1" si="6"/>
        <v>769160</v>
      </c>
      <c r="S53" s="36">
        <f t="shared" ca="1" si="6"/>
        <v>3923540</v>
      </c>
      <c r="T53" s="36">
        <f t="shared" si="6"/>
        <v>4692700</v>
      </c>
      <c r="U53" s="36">
        <f t="shared" si="6"/>
        <v>5332000</v>
      </c>
      <c r="V53" s="36">
        <f t="shared" si="6"/>
        <v>130000</v>
      </c>
      <c r="W53" s="36">
        <f t="shared" si="6"/>
        <v>194300</v>
      </c>
      <c r="X53" s="36">
        <f t="shared" si="6"/>
        <v>292300</v>
      </c>
      <c r="Y53" s="36">
        <f t="shared" si="6"/>
        <v>143900</v>
      </c>
      <c r="Z53" s="36">
        <f t="shared" si="6"/>
        <v>163400</v>
      </c>
      <c r="AA53" s="36">
        <f t="shared" si="5"/>
        <v>656100</v>
      </c>
      <c r="AB53" s="36">
        <f t="shared" si="5"/>
        <v>544800</v>
      </c>
      <c r="AC53" s="36">
        <f t="shared" si="5"/>
        <v>2802400</v>
      </c>
      <c r="AD53" s="36">
        <f t="shared" si="5"/>
        <v>404800</v>
      </c>
      <c r="AE53" s="36">
        <f t="shared" si="3"/>
        <v>436200</v>
      </c>
    </row>
    <row r="54" spans="1:31">
      <c r="A54" s="50" t="s">
        <v>310</v>
      </c>
      <c r="B54" s="36">
        <v>10699.8</v>
      </c>
      <c r="C54" s="36">
        <f t="shared" ca="1" si="4"/>
        <v>776.58699999999999</v>
      </c>
      <c r="D54" s="36">
        <f t="shared" ca="1" si="1"/>
        <v>4029.8129999999996</v>
      </c>
      <c r="E54" s="36">
        <v>4806.3999999999996</v>
      </c>
      <c r="F54" s="36">
        <v>5893.4</v>
      </c>
      <c r="G54" s="36">
        <v>105</v>
      </c>
      <c r="H54" s="36">
        <v>194.1</v>
      </c>
      <c r="I54" s="36">
        <v>297.3</v>
      </c>
      <c r="J54" s="36">
        <v>146.4</v>
      </c>
      <c r="K54" s="36">
        <v>171.4</v>
      </c>
      <c r="L54" s="36">
        <v>768.8</v>
      </c>
      <c r="M54" s="36">
        <v>526.70000000000005</v>
      </c>
      <c r="N54" s="36">
        <v>3077.2</v>
      </c>
      <c r="O54" s="36">
        <v>606.6</v>
      </c>
      <c r="P54" s="36"/>
      <c r="Q54" s="36">
        <f t="shared" si="6"/>
        <v>10699800</v>
      </c>
      <c r="R54" s="36">
        <f t="shared" ca="1" si="6"/>
        <v>776587</v>
      </c>
      <c r="S54" s="36">
        <f t="shared" ca="1" si="6"/>
        <v>4029812.9999999995</v>
      </c>
      <c r="T54" s="36">
        <f t="shared" si="6"/>
        <v>4806400</v>
      </c>
      <c r="U54" s="36">
        <f t="shared" si="6"/>
        <v>5893400</v>
      </c>
      <c r="V54" s="36">
        <f t="shared" si="6"/>
        <v>105000</v>
      </c>
      <c r="W54" s="36">
        <f t="shared" si="6"/>
        <v>194100</v>
      </c>
      <c r="X54" s="36">
        <f t="shared" si="6"/>
        <v>297300</v>
      </c>
      <c r="Y54" s="36">
        <f t="shared" si="6"/>
        <v>146400</v>
      </c>
      <c r="Z54" s="36">
        <f t="shared" si="6"/>
        <v>171400</v>
      </c>
      <c r="AA54" s="36">
        <f t="shared" si="5"/>
        <v>768800</v>
      </c>
      <c r="AB54" s="36">
        <f t="shared" si="5"/>
        <v>526700</v>
      </c>
      <c r="AC54" s="36">
        <f t="shared" si="5"/>
        <v>3077200</v>
      </c>
      <c r="AD54" s="36">
        <f t="shared" si="5"/>
        <v>606600</v>
      </c>
      <c r="AE54" s="36">
        <f t="shared" si="3"/>
        <v>443700</v>
      </c>
    </row>
    <row r="55" spans="1:31">
      <c r="A55" s="50" t="s">
        <v>322</v>
      </c>
      <c r="B55" s="36">
        <v>11126.9</v>
      </c>
      <c r="C55" s="36">
        <f t="shared" ca="1" si="4"/>
        <v>776.70500000000004</v>
      </c>
      <c r="D55" s="36">
        <f t="shared" ca="1" si="1"/>
        <v>4008.4949999999999</v>
      </c>
      <c r="E55" s="36">
        <v>4785.2</v>
      </c>
      <c r="F55" s="36">
        <v>6341.7</v>
      </c>
      <c r="G55" s="36">
        <v>125.6</v>
      </c>
      <c r="H55" s="36">
        <v>194</v>
      </c>
      <c r="I55" s="36">
        <v>331.3</v>
      </c>
      <c r="J55" s="36">
        <v>150.19999999999999</v>
      </c>
      <c r="K55" s="36">
        <v>191</v>
      </c>
      <c r="L55" s="36">
        <v>716</v>
      </c>
      <c r="M55" s="36">
        <v>556</v>
      </c>
      <c r="N55" s="36">
        <v>3265.7</v>
      </c>
      <c r="O55" s="36">
        <v>812</v>
      </c>
      <c r="P55" s="36"/>
      <c r="Q55" s="36">
        <f t="shared" si="6"/>
        <v>11126900</v>
      </c>
      <c r="R55" s="36">
        <f t="shared" ca="1" si="6"/>
        <v>776705</v>
      </c>
      <c r="S55" s="36">
        <f t="shared" ca="1" si="6"/>
        <v>4008495</v>
      </c>
      <c r="T55" s="36">
        <f t="shared" si="6"/>
        <v>4785200</v>
      </c>
      <c r="U55" s="36">
        <f t="shared" si="6"/>
        <v>6341700</v>
      </c>
      <c r="V55" s="36">
        <f t="shared" si="6"/>
        <v>125600</v>
      </c>
      <c r="W55" s="36">
        <f t="shared" si="6"/>
        <v>194000</v>
      </c>
      <c r="X55" s="36">
        <f t="shared" si="6"/>
        <v>331300</v>
      </c>
      <c r="Y55" s="36">
        <f t="shared" si="6"/>
        <v>150200</v>
      </c>
      <c r="Z55" s="36">
        <f t="shared" si="6"/>
        <v>191000</v>
      </c>
      <c r="AA55" s="36">
        <f t="shared" si="5"/>
        <v>716000</v>
      </c>
      <c r="AB55" s="36">
        <f t="shared" si="5"/>
        <v>556000</v>
      </c>
      <c r="AC55" s="36">
        <f t="shared" si="5"/>
        <v>3265700</v>
      </c>
      <c r="AD55" s="36">
        <f t="shared" si="5"/>
        <v>812000</v>
      </c>
      <c r="AE55" s="36">
        <f t="shared" si="3"/>
        <v>481500</v>
      </c>
    </row>
    <row r="56" spans="1:31">
      <c r="A56" s="50" t="s">
        <v>308</v>
      </c>
      <c r="B56" s="36">
        <v>11545.3</v>
      </c>
      <c r="C56" s="36">
        <f t="shared" ca="1" si="4"/>
        <v>776.98900000000003</v>
      </c>
      <c r="D56" s="36">
        <f t="shared" ca="1" si="1"/>
        <v>4249.8109999999997</v>
      </c>
      <c r="E56" s="36">
        <v>5026.8</v>
      </c>
      <c r="F56" s="36">
        <v>6518.5</v>
      </c>
      <c r="G56" s="36">
        <v>140.80000000000001</v>
      </c>
      <c r="H56" s="36">
        <v>193.6</v>
      </c>
      <c r="I56" s="36">
        <v>354</v>
      </c>
      <c r="J56" s="36">
        <v>159.9</v>
      </c>
      <c r="K56" s="36">
        <v>200</v>
      </c>
      <c r="L56" s="36">
        <v>695.6</v>
      </c>
      <c r="M56" s="36">
        <v>554.29999999999995</v>
      </c>
      <c r="N56" s="36">
        <v>3460.8</v>
      </c>
      <c r="O56" s="36">
        <v>759.5</v>
      </c>
      <c r="P56" s="36"/>
      <c r="Q56" s="36">
        <f t="shared" si="6"/>
        <v>11545300</v>
      </c>
      <c r="R56" s="36">
        <f t="shared" ca="1" si="6"/>
        <v>776989</v>
      </c>
      <c r="S56" s="36">
        <f t="shared" ca="1" si="6"/>
        <v>4249811</v>
      </c>
      <c r="T56" s="36">
        <f t="shared" si="6"/>
        <v>5026800</v>
      </c>
      <c r="U56" s="36">
        <f t="shared" si="6"/>
        <v>6518500</v>
      </c>
      <c r="V56" s="36">
        <f t="shared" si="6"/>
        <v>140800</v>
      </c>
      <c r="W56" s="36">
        <f t="shared" si="6"/>
        <v>193600</v>
      </c>
      <c r="X56" s="36">
        <f t="shared" si="6"/>
        <v>354000</v>
      </c>
      <c r="Y56" s="36">
        <f t="shared" si="6"/>
        <v>159900</v>
      </c>
      <c r="Z56" s="36">
        <f t="shared" si="6"/>
        <v>200000</v>
      </c>
      <c r="AA56" s="36">
        <f t="shared" si="5"/>
        <v>695600</v>
      </c>
      <c r="AB56" s="36">
        <f t="shared" si="5"/>
        <v>554300</v>
      </c>
      <c r="AC56" s="36">
        <f t="shared" si="5"/>
        <v>3460800</v>
      </c>
      <c r="AD56" s="36">
        <f t="shared" si="5"/>
        <v>759500</v>
      </c>
      <c r="AE56" s="36">
        <f t="shared" si="3"/>
        <v>513900</v>
      </c>
    </row>
    <row r="57" spans="1:31">
      <c r="A57" s="50" t="s">
        <v>309</v>
      </c>
      <c r="B57" s="36">
        <v>11909.8</v>
      </c>
      <c r="C57" s="36">
        <f t="shared" ca="1" si="4"/>
        <v>811.66899999999998</v>
      </c>
      <c r="D57" s="36">
        <f t="shared" ca="1" si="1"/>
        <v>4315.4310000000005</v>
      </c>
      <c r="E57" s="36">
        <v>5127.1000000000004</v>
      </c>
      <c r="F57" s="36">
        <v>6782.7</v>
      </c>
      <c r="G57" s="36">
        <v>198.1</v>
      </c>
      <c r="H57" s="36">
        <v>192.5</v>
      </c>
      <c r="I57" s="36">
        <v>398.8</v>
      </c>
      <c r="J57" s="36">
        <v>167.3</v>
      </c>
      <c r="K57" s="36">
        <v>210.2</v>
      </c>
      <c r="L57" s="36">
        <v>644.9</v>
      </c>
      <c r="M57" s="36">
        <v>543.79999999999995</v>
      </c>
      <c r="N57" s="36">
        <v>3570.6</v>
      </c>
      <c r="O57" s="36">
        <v>856.4</v>
      </c>
      <c r="P57" s="36"/>
      <c r="Q57" s="36">
        <f t="shared" si="6"/>
        <v>11909800</v>
      </c>
      <c r="R57" s="36">
        <f t="shared" ca="1" si="6"/>
        <v>811669</v>
      </c>
      <c r="S57" s="36">
        <f t="shared" ca="1" si="6"/>
        <v>4315431.0000000009</v>
      </c>
      <c r="T57" s="36">
        <f t="shared" si="6"/>
        <v>5127100</v>
      </c>
      <c r="U57" s="36">
        <f t="shared" si="6"/>
        <v>6782700</v>
      </c>
      <c r="V57" s="36">
        <f t="shared" si="6"/>
        <v>198100</v>
      </c>
      <c r="W57" s="36">
        <f t="shared" si="6"/>
        <v>192500</v>
      </c>
      <c r="X57" s="36">
        <f t="shared" si="6"/>
        <v>398800</v>
      </c>
      <c r="Y57" s="36">
        <f t="shared" si="6"/>
        <v>167300</v>
      </c>
      <c r="Z57" s="36">
        <f t="shared" si="6"/>
        <v>210200</v>
      </c>
      <c r="AA57" s="36">
        <f t="shared" si="5"/>
        <v>644900</v>
      </c>
      <c r="AB57" s="36">
        <f t="shared" si="5"/>
        <v>543800</v>
      </c>
      <c r="AC57" s="36">
        <f t="shared" si="5"/>
        <v>3570600</v>
      </c>
      <c r="AD57" s="36">
        <f t="shared" si="5"/>
        <v>856400</v>
      </c>
      <c r="AE57" s="36">
        <f t="shared" si="3"/>
        <v>566100</v>
      </c>
    </row>
    <row r="58" spans="1:31">
      <c r="A58" s="50" t="s">
        <v>310</v>
      </c>
      <c r="B58" s="36">
        <v>12311.3</v>
      </c>
      <c r="C58" s="36">
        <f t="shared" ca="1" si="4"/>
        <v>1016.102</v>
      </c>
      <c r="D58" s="36">
        <f t="shared" ca="1" si="1"/>
        <v>4260.7979999999998</v>
      </c>
      <c r="E58" s="36">
        <v>5276.9</v>
      </c>
      <c r="F58" s="36">
        <v>7034.4</v>
      </c>
      <c r="G58" s="36">
        <v>202.4</v>
      </c>
      <c r="H58" s="36">
        <v>191.3</v>
      </c>
      <c r="I58" s="36">
        <v>430.5</v>
      </c>
      <c r="J58" s="36">
        <v>174.5</v>
      </c>
      <c r="K58" s="36">
        <v>222</v>
      </c>
      <c r="L58" s="36">
        <v>666.3</v>
      </c>
      <c r="M58" s="36">
        <v>547.20000000000005</v>
      </c>
      <c r="N58" s="36">
        <v>3685.1</v>
      </c>
      <c r="O58" s="36">
        <v>915.2</v>
      </c>
      <c r="P58" s="36"/>
      <c r="Q58" s="36">
        <f t="shared" si="6"/>
        <v>12311300</v>
      </c>
      <c r="R58" s="36">
        <f t="shared" ca="1" si="6"/>
        <v>1016102</v>
      </c>
      <c r="S58" s="36">
        <f t="shared" ca="1" si="6"/>
        <v>4260798</v>
      </c>
      <c r="T58" s="36">
        <f t="shared" si="6"/>
        <v>5276900</v>
      </c>
      <c r="U58" s="36">
        <f t="shared" si="6"/>
        <v>7034400</v>
      </c>
      <c r="V58" s="36">
        <f t="shared" si="6"/>
        <v>202400</v>
      </c>
      <c r="W58" s="36">
        <f t="shared" si="6"/>
        <v>191300</v>
      </c>
      <c r="X58" s="36">
        <f t="shared" si="6"/>
        <v>430500</v>
      </c>
      <c r="Y58" s="36">
        <f t="shared" si="6"/>
        <v>174500</v>
      </c>
      <c r="Z58" s="36">
        <f t="shared" si="6"/>
        <v>222000</v>
      </c>
      <c r="AA58" s="36">
        <f t="shared" si="5"/>
        <v>666300</v>
      </c>
      <c r="AB58" s="36">
        <f t="shared" si="5"/>
        <v>547200</v>
      </c>
      <c r="AC58" s="36">
        <f t="shared" si="5"/>
        <v>3685100</v>
      </c>
      <c r="AD58" s="36">
        <f t="shared" si="5"/>
        <v>915200</v>
      </c>
      <c r="AE58" s="36">
        <f t="shared" si="3"/>
        <v>605000</v>
      </c>
    </row>
    <row r="59" spans="1:31">
      <c r="A59" s="50" t="s">
        <v>323</v>
      </c>
      <c r="B59" s="36">
        <v>12773.1</v>
      </c>
      <c r="C59" s="36">
        <f t="shared" ca="1" si="4"/>
        <v>1333.4449999999999</v>
      </c>
      <c r="D59" s="36">
        <f t="shared" ca="1" si="1"/>
        <v>3926.3550000000005</v>
      </c>
      <c r="E59" s="36">
        <v>5259.8</v>
      </c>
      <c r="F59" s="36">
        <v>7513.3</v>
      </c>
      <c r="G59" s="36">
        <v>269.39999999999998</v>
      </c>
      <c r="H59" s="36">
        <v>190.2</v>
      </c>
      <c r="I59" s="36">
        <v>462.8</v>
      </c>
      <c r="J59" s="36">
        <v>179.1</v>
      </c>
      <c r="K59" s="36">
        <v>225.7</v>
      </c>
      <c r="L59" s="36">
        <v>646.4</v>
      </c>
      <c r="M59" s="36">
        <v>545.4</v>
      </c>
      <c r="N59" s="36">
        <v>3877.9</v>
      </c>
      <c r="O59" s="36">
        <v>1116.4000000000001</v>
      </c>
      <c r="P59" s="36"/>
      <c r="Q59" s="36">
        <f t="shared" si="6"/>
        <v>12773100</v>
      </c>
      <c r="R59" s="36">
        <f t="shared" ca="1" si="6"/>
        <v>1333445</v>
      </c>
      <c r="S59" s="36">
        <f t="shared" ca="1" si="6"/>
        <v>3926355.0000000005</v>
      </c>
      <c r="T59" s="36">
        <f t="shared" si="6"/>
        <v>5259800</v>
      </c>
      <c r="U59" s="36">
        <f t="shared" si="6"/>
        <v>7513300</v>
      </c>
      <c r="V59" s="36">
        <f t="shared" si="6"/>
        <v>269400</v>
      </c>
      <c r="W59" s="36">
        <f t="shared" si="6"/>
        <v>190200</v>
      </c>
      <c r="X59" s="36">
        <f t="shared" si="6"/>
        <v>462800</v>
      </c>
      <c r="Y59" s="36">
        <f t="shared" si="6"/>
        <v>179100</v>
      </c>
      <c r="Z59" s="36">
        <f t="shared" si="6"/>
        <v>225700</v>
      </c>
      <c r="AA59" s="36">
        <f t="shared" si="5"/>
        <v>646400</v>
      </c>
      <c r="AB59" s="36">
        <f t="shared" si="5"/>
        <v>545400</v>
      </c>
      <c r="AC59" s="36">
        <f t="shared" si="5"/>
        <v>3877900</v>
      </c>
      <c r="AD59" s="36">
        <f t="shared" si="5"/>
        <v>1116400</v>
      </c>
      <c r="AE59" s="36">
        <f t="shared" si="3"/>
        <v>641900</v>
      </c>
    </row>
    <row r="60" spans="1:31">
      <c r="A60" s="50" t="s">
        <v>308</v>
      </c>
      <c r="B60" s="36">
        <v>13201.8</v>
      </c>
      <c r="C60" s="36">
        <f t="shared" ca="1" si="4"/>
        <v>1617.06</v>
      </c>
      <c r="D60" s="36">
        <f t="shared" ca="1" si="1"/>
        <v>3728.0400000000004</v>
      </c>
      <c r="E60" s="36">
        <v>5345.1</v>
      </c>
      <c r="F60" s="36">
        <v>7856.7</v>
      </c>
      <c r="G60" s="36">
        <v>266.10000000000002</v>
      </c>
      <c r="H60" s="36">
        <v>189.6</v>
      </c>
      <c r="I60" s="36">
        <v>485.2</v>
      </c>
      <c r="J60" s="36">
        <v>182</v>
      </c>
      <c r="K60" s="36">
        <v>231.8</v>
      </c>
      <c r="L60" s="36">
        <v>632.1</v>
      </c>
      <c r="M60" s="36">
        <v>537.1</v>
      </c>
      <c r="N60" s="36">
        <v>4070</v>
      </c>
      <c r="O60" s="36">
        <v>1262.8</v>
      </c>
      <c r="P60" s="36"/>
      <c r="Q60" s="36">
        <f t="shared" si="6"/>
        <v>13201800</v>
      </c>
      <c r="R60" s="36">
        <f t="shared" ca="1" si="6"/>
        <v>1617060</v>
      </c>
      <c r="S60" s="36">
        <f t="shared" ca="1" si="6"/>
        <v>3728040.0000000005</v>
      </c>
      <c r="T60" s="36">
        <f t="shared" si="6"/>
        <v>5345100</v>
      </c>
      <c r="U60" s="36">
        <f t="shared" si="6"/>
        <v>7856700</v>
      </c>
      <c r="V60" s="36">
        <f t="shared" si="6"/>
        <v>266100</v>
      </c>
      <c r="W60" s="36">
        <f t="shared" si="6"/>
        <v>189600</v>
      </c>
      <c r="X60" s="36">
        <f t="shared" si="6"/>
        <v>485200</v>
      </c>
      <c r="Y60" s="36">
        <f t="shared" si="6"/>
        <v>182000</v>
      </c>
      <c r="Z60" s="36">
        <f t="shared" si="6"/>
        <v>231800</v>
      </c>
      <c r="AA60" s="36">
        <f t="shared" si="5"/>
        <v>632100</v>
      </c>
      <c r="AB60" s="36">
        <f t="shared" si="5"/>
        <v>537100</v>
      </c>
      <c r="AC60" s="36">
        <f t="shared" si="5"/>
        <v>4070000</v>
      </c>
      <c r="AD60" s="36">
        <f t="shared" si="5"/>
        <v>1262800</v>
      </c>
      <c r="AE60" s="36">
        <f t="shared" si="3"/>
        <v>667200</v>
      </c>
    </row>
    <row r="61" spans="1:31">
      <c r="A61" s="50" t="s">
        <v>309</v>
      </c>
      <c r="B61" s="36">
        <v>13561.6</v>
      </c>
      <c r="C61" s="36">
        <f t="shared" ca="1" si="4"/>
        <v>1664.655</v>
      </c>
      <c r="D61" s="36">
        <f ca="1">E61-C61</f>
        <v>3685.8450000000003</v>
      </c>
      <c r="E61" s="36">
        <v>5350.5</v>
      </c>
      <c r="F61" s="36">
        <v>8211.1</v>
      </c>
      <c r="G61" s="36">
        <v>322.89999999999998</v>
      </c>
      <c r="H61" s="36">
        <v>188.7</v>
      </c>
      <c r="I61" s="36">
        <v>502.1</v>
      </c>
      <c r="J61" s="36">
        <v>185.5</v>
      </c>
      <c r="K61" s="36">
        <v>240.6</v>
      </c>
      <c r="L61" s="36">
        <v>607.4</v>
      </c>
      <c r="M61" s="36">
        <v>531.29999999999995</v>
      </c>
      <c r="N61" s="36">
        <v>4324.2</v>
      </c>
      <c r="O61" s="36">
        <v>1308.4000000000001</v>
      </c>
      <c r="P61" s="36"/>
      <c r="Q61" s="36">
        <f t="shared" si="6"/>
        <v>13561600</v>
      </c>
      <c r="R61" s="36">
        <f t="shared" ca="1" si="6"/>
        <v>1664655</v>
      </c>
      <c r="S61" s="36">
        <f t="shared" ca="1" si="6"/>
        <v>3685845.0000000005</v>
      </c>
      <c r="T61" s="36">
        <f t="shared" si="6"/>
        <v>5350500</v>
      </c>
      <c r="U61" s="36">
        <f t="shared" si="6"/>
        <v>8211100</v>
      </c>
      <c r="V61" s="36">
        <f t="shared" ref="V61:Z70" si="7">G61*1000</f>
        <v>322900</v>
      </c>
      <c r="W61" s="36">
        <f t="shared" si="7"/>
        <v>188700</v>
      </c>
      <c r="X61" s="36">
        <f t="shared" si="7"/>
        <v>502100</v>
      </c>
      <c r="Y61" s="36">
        <f t="shared" si="7"/>
        <v>185500</v>
      </c>
      <c r="Z61" s="36">
        <f t="shared" si="7"/>
        <v>240600</v>
      </c>
      <c r="AA61" s="36">
        <f t="shared" si="5"/>
        <v>607400</v>
      </c>
      <c r="AB61" s="36">
        <f t="shared" si="5"/>
        <v>531300</v>
      </c>
      <c r="AC61" s="36">
        <f t="shared" si="5"/>
        <v>4324200</v>
      </c>
      <c r="AD61" s="36">
        <f t="shared" si="5"/>
        <v>1308400</v>
      </c>
      <c r="AE61" s="36">
        <f t="shared" si="3"/>
        <v>687600</v>
      </c>
    </row>
    <row r="62" spans="1:31">
      <c r="A62" s="50" t="s">
        <v>310</v>
      </c>
      <c r="B62" s="36">
        <v>14025.2</v>
      </c>
      <c r="C62" s="36">
        <f t="shared" ca="1" si="4"/>
        <v>1672.0920000000001</v>
      </c>
      <c r="D62" s="36">
        <f t="shared" ca="1" si="1"/>
        <v>3984.1079999999997</v>
      </c>
      <c r="E62" s="36">
        <v>5656.2</v>
      </c>
      <c r="F62" s="36">
        <v>8368.9</v>
      </c>
      <c r="G62" s="36">
        <v>319.10000000000002</v>
      </c>
      <c r="H62" s="36">
        <v>187.9</v>
      </c>
      <c r="I62" s="36">
        <v>520.79999999999995</v>
      </c>
      <c r="J62" s="36">
        <v>185.6</v>
      </c>
      <c r="K62" s="36">
        <v>248.4</v>
      </c>
      <c r="L62" s="36">
        <v>638</v>
      </c>
      <c r="M62" s="36">
        <v>538.70000000000005</v>
      </c>
      <c r="N62" s="36">
        <v>4435.6000000000004</v>
      </c>
      <c r="O62" s="36">
        <v>1294.9000000000001</v>
      </c>
      <c r="P62" s="36"/>
      <c r="Q62" s="36">
        <f t="shared" ref="Q62:Y71" si="8">B62*1000</f>
        <v>14025200</v>
      </c>
      <c r="R62" s="36">
        <f t="shared" ca="1" si="8"/>
        <v>1672092</v>
      </c>
      <c r="S62" s="36">
        <f t="shared" ca="1" si="8"/>
        <v>3984107.9999999995</v>
      </c>
      <c r="T62" s="36">
        <f t="shared" si="8"/>
        <v>5656200</v>
      </c>
      <c r="U62" s="36">
        <f t="shared" si="8"/>
        <v>8368900</v>
      </c>
      <c r="V62" s="36">
        <f t="shared" si="7"/>
        <v>319100</v>
      </c>
      <c r="W62" s="36">
        <f t="shared" si="7"/>
        <v>187900</v>
      </c>
      <c r="X62" s="36">
        <f t="shared" si="7"/>
        <v>520799.99999999994</v>
      </c>
      <c r="Y62" s="36">
        <f t="shared" si="7"/>
        <v>185600</v>
      </c>
      <c r="Z62" s="36">
        <f t="shared" si="7"/>
        <v>248400</v>
      </c>
      <c r="AA62" s="36">
        <f t="shared" si="5"/>
        <v>638000</v>
      </c>
      <c r="AB62" s="36">
        <f t="shared" si="5"/>
        <v>538700</v>
      </c>
      <c r="AC62" s="36">
        <f t="shared" si="5"/>
        <v>4435600</v>
      </c>
      <c r="AD62" s="36">
        <f t="shared" si="5"/>
        <v>1294900</v>
      </c>
      <c r="AE62" s="36">
        <f t="shared" si="3"/>
        <v>706400</v>
      </c>
    </row>
    <row r="63" spans="1:31">
      <c r="A63" s="50" t="s">
        <v>324</v>
      </c>
      <c r="B63" s="36">
        <v>14270</v>
      </c>
      <c r="C63" s="36">
        <f t="shared" ca="1" si="4"/>
        <v>1664.9110000000001</v>
      </c>
      <c r="D63" s="36">
        <f t="shared" ca="1" si="1"/>
        <v>4293.9889999999996</v>
      </c>
      <c r="E63" s="36">
        <v>5958.9</v>
      </c>
      <c r="F63" s="36">
        <v>8311.1</v>
      </c>
      <c r="G63" s="36">
        <v>321.2</v>
      </c>
      <c r="H63" s="36">
        <v>186.7</v>
      </c>
      <c r="I63" s="36">
        <v>532.5</v>
      </c>
      <c r="J63" s="36">
        <v>187.9</v>
      </c>
      <c r="K63" s="36">
        <v>251.4</v>
      </c>
      <c r="L63" s="36">
        <v>641</v>
      </c>
      <c r="M63" s="36">
        <v>526</v>
      </c>
      <c r="N63" s="36">
        <v>4481.3999999999996</v>
      </c>
      <c r="O63" s="36">
        <v>1183.0999999999999</v>
      </c>
      <c r="P63" s="36"/>
      <c r="Q63" s="36">
        <f t="shared" si="8"/>
        <v>14270000</v>
      </c>
      <c r="R63" s="36">
        <f t="shared" ca="1" si="8"/>
        <v>1664911</v>
      </c>
      <c r="S63" s="36">
        <f t="shared" ca="1" si="8"/>
        <v>4293989</v>
      </c>
      <c r="T63" s="36">
        <f t="shared" si="8"/>
        <v>5958900</v>
      </c>
      <c r="U63" s="36">
        <f t="shared" si="8"/>
        <v>8311100</v>
      </c>
      <c r="V63" s="36">
        <f t="shared" si="7"/>
        <v>321200</v>
      </c>
      <c r="W63" s="36">
        <f t="shared" si="7"/>
        <v>186700</v>
      </c>
      <c r="X63" s="36">
        <f t="shared" si="7"/>
        <v>532500</v>
      </c>
      <c r="Y63" s="36">
        <f t="shared" si="7"/>
        <v>187900</v>
      </c>
      <c r="Z63" s="36">
        <f t="shared" si="7"/>
        <v>251400</v>
      </c>
      <c r="AA63" s="36">
        <f t="shared" si="5"/>
        <v>641000</v>
      </c>
      <c r="AB63" s="36">
        <f t="shared" si="5"/>
        <v>526000</v>
      </c>
      <c r="AC63" s="36">
        <f t="shared" si="5"/>
        <v>4481400</v>
      </c>
      <c r="AD63" s="36">
        <f t="shared" si="5"/>
        <v>1183100</v>
      </c>
      <c r="AE63" s="36">
        <f t="shared" si="3"/>
        <v>720400</v>
      </c>
    </row>
    <row r="64" spans="1:31">
      <c r="A64" s="50" t="s">
        <v>308</v>
      </c>
      <c r="B64" s="36">
        <v>14343.1</v>
      </c>
      <c r="C64" s="36">
        <f t="shared" ca="1" si="4"/>
        <v>1666.53</v>
      </c>
      <c r="D64" s="36">
        <f t="shared" ca="1" si="1"/>
        <v>4553.87</v>
      </c>
      <c r="E64" s="36">
        <v>6220.4</v>
      </c>
      <c r="F64" s="36">
        <v>8122.7</v>
      </c>
      <c r="G64" s="36">
        <v>279.3</v>
      </c>
      <c r="H64" s="36">
        <v>186</v>
      </c>
      <c r="I64" s="36">
        <v>542.5</v>
      </c>
      <c r="J64" s="36">
        <v>186.9</v>
      </c>
      <c r="K64" s="36">
        <v>250.6</v>
      </c>
      <c r="L64" s="36">
        <v>653</v>
      </c>
      <c r="M64" s="36">
        <v>508.7</v>
      </c>
      <c r="N64" s="36">
        <v>4690.6000000000004</v>
      </c>
      <c r="O64" s="36">
        <v>825.1</v>
      </c>
      <c r="P64" s="36"/>
      <c r="Q64" s="36">
        <f t="shared" si="8"/>
        <v>14343100</v>
      </c>
      <c r="R64" s="36">
        <f t="shared" ca="1" si="8"/>
        <v>1666530</v>
      </c>
      <c r="S64" s="36">
        <f t="shared" ca="1" si="8"/>
        <v>4553870</v>
      </c>
      <c r="T64" s="36">
        <f t="shared" si="8"/>
        <v>6220400</v>
      </c>
      <c r="U64" s="36">
        <f t="shared" si="8"/>
        <v>8122700</v>
      </c>
      <c r="V64" s="36">
        <f t="shared" si="7"/>
        <v>279300</v>
      </c>
      <c r="W64" s="36">
        <f t="shared" si="7"/>
        <v>186000</v>
      </c>
      <c r="X64" s="36">
        <f t="shared" si="7"/>
        <v>542500</v>
      </c>
      <c r="Y64" s="36">
        <f t="shared" si="7"/>
        <v>186900</v>
      </c>
      <c r="Z64" s="36">
        <f t="shared" si="7"/>
        <v>250600</v>
      </c>
      <c r="AA64" s="36">
        <f t="shared" si="5"/>
        <v>653000</v>
      </c>
      <c r="AB64" s="36">
        <f t="shared" si="5"/>
        <v>508700</v>
      </c>
      <c r="AC64" s="36">
        <f t="shared" si="5"/>
        <v>4690600</v>
      </c>
      <c r="AD64" s="36">
        <f t="shared" si="5"/>
        <v>825100</v>
      </c>
      <c r="AE64" s="36">
        <f t="shared" si="3"/>
        <v>729400</v>
      </c>
    </row>
    <row r="65" spans="1:31">
      <c r="A65" s="50" t="s">
        <v>309</v>
      </c>
      <c r="B65" s="36">
        <v>14790.3</v>
      </c>
      <c r="C65" s="36">
        <f t="shared" ca="1" si="4"/>
        <v>1648.403</v>
      </c>
      <c r="D65" s="36">
        <f t="shared" ca="1" si="1"/>
        <v>4679.5969999999998</v>
      </c>
      <c r="E65" s="36">
        <v>6328</v>
      </c>
      <c r="F65" s="36">
        <v>8462.4</v>
      </c>
      <c r="G65" s="36">
        <v>293.7</v>
      </c>
      <c r="H65" s="36">
        <v>185.1</v>
      </c>
      <c r="I65" s="36">
        <v>569</v>
      </c>
      <c r="J65" s="36">
        <v>189</v>
      </c>
      <c r="K65" s="36">
        <v>253.4</v>
      </c>
      <c r="L65" s="36">
        <v>719.4</v>
      </c>
      <c r="M65" s="36">
        <v>487.9</v>
      </c>
      <c r="N65" s="36">
        <v>4912.2</v>
      </c>
      <c r="O65" s="36">
        <v>852.7</v>
      </c>
      <c r="P65" s="36"/>
      <c r="Q65" s="36">
        <f t="shared" si="8"/>
        <v>14790300</v>
      </c>
      <c r="R65" s="36">
        <f t="shared" ca="1" si="8"/>
        <v>1648403</v>
      </c>
      <c r="S65" s="36">
        <f t="shared" ca="1" si="8"/>
        <v>4679597</v>
      </c>
      <c r="T65" s="36">
        <f t="shared" si="8"/>
        <v>6328000</v>
      </c>
      <c r="U65" s="36">
        <f t="shared" si="8"/>
        <v>8462400</v>
      </c>
      <c r="V65" s="36">
        <f t="shared" si="7"/>
        <v>293700</v>
      </c>
      <c r="W65" s="36">
        <f t="shared" si="7"/>
        <v>185100</v>
      </c>
      <c r="X65" s="36">
        <f t="shared" si="7"/>
        <v>569000</v>
      </c>
      <c r="Y65" s="36">
        <f t="shared" si="7"/>
        <v>189000</v>
      </c>
      <c r="Z65" s="36">
        <f t="shared" si="7"/>
        <v>253400</v>
      </c>
      <c r="AA65" s="36">
        <f t="shared" si="5"/>
        <v>719400</v>
      </c>
      <c r="AB65" s="36">
        <f t="shared" si="5"/>
        <v>487900</v>
      </c>
      <c r="AC65" s="36">
        <f t="shared" si="5"/>
        <v>4912200</v>
      </c>
      <c r="AD65" s="36">
        <f t="shared" si="5"/>
        <v>852700</v>
      </c>
      <c r="AE65" s="36">
        <f t="shared" si="3"/>
        <v>758000</v>
      </c>
    </row>
    <row r="66" spans="1:31">
      <c r="A66" s="50" t="s">
        <v>310</v>
      </c>
      <c r="B66" s="36">
        <v>15222.8</v>
      </c>
      <c r="C66" s="36">
        <f t="shared" ca="1" si="4"/>
        <v>1656.93</v>
      </c>
      <c r="D66" s="36">
        <f ca="1">E66-C66</f>
        <v>4782.67</v>
      </c>
      <c r="E66" s="36">
        <v>6439.6</v>
      </c>
      <c r="F66" s="36">
        <v>8783.2999999999993</v>
      </c>
      <c r="G66" s="36">
        <v>279.7</v>
      </c>
      <c r="H66" s="36">
        <v>185.2</v>
      </c>
      <c r="I66" s="36">
        <v>583.9</v>
      </c>
      <c r="J66" s="36">
        <v>188.9</v>
      </c>
      <c r="K66" s="36">
        <v>260.7</v>
      </c>
      <c r="L66" s="36">
        <v>827.9</v>
      </c>
      <c r="M66" s="36">
        <v>485.2</v>
      </c>
      <c r="N66" s="36">
        <v>5007.3999999999996</v>
      </c>
      <c r="O66" s="36">
        <v>964.3</v>
      </c>
      <c r="P66" s="36"/>
      <c r="Q66" s="36">
        <f t="shared" si="8"/>
        <v>15222800</v>
      </c>
      <c r="R66" s="36">
        <f t="shared" ca="1" si="8"/>
        <v>1656930</v>
      </c>
      <c r="S66" s="36">
        <f t="shared" ca="1" si="8"/>
        <v>4782670</v>
      </c>
      <c r="T66" s="36">
        <f t="shared" si="8"/>
        <v>6439600</v>
      </c>
      <c r="U66" s="36">
        <f t="shared" si="8"/>
        <v>8783300</v>
      </c>
      <c r="V66" s="36">
        <f t="shared" si="7"/>
        <v>279700</v>
      </c>
      <c r="W66" s="36">
        <v>283</v>
      </c>
      <c r="X66" s="36">
        <v>0</v>
      </c>
      <c r="Y66" s="36">
        <f t="shared" si="7"/>
        <v>188900</v>
      </c>
      <c r="Z66" s="36">
        <f t="shared" si="7"/>
        <v>260700</v>
      </c>
      <c r="AA66" s="36">
        <v>30</v>
      </c>
      <c r="AB66" s="36">
        <v>8324</v>
      </c>
      <c r="AC66" s="36">
        <f t="shared" si="5"/>
        <v>5007400</v>
      </c>
      <c r="AD66" s="36">
        <f t="shared" si="5"/>
        <v>964300</v>
      </c>
      <c r="AE66" s="36">
        <f t="shared" si="3"/>
        <v>188900</v>
      </c>
    </row>
    <row r="67" spans="1:31">
      <c r="A67" s="52" t="s">
        <v>325</v>
      </c>
      <c r="B67" s="36">
        <v>15582.3</v>
      </c>
      <c r="C67" s="36"/>
      <c r="D67" s="36">
        <f t="shared" ref="D67:D70" si="9">E67-C67</f>
        <v>6397.2</v>
      </c>
      <c r="E67" s="36">
        <v>6397.2</v>
      </c>
      <c r="F67" s="36">
        <v>9185.1</v>
      </c>
      <c r="G67" s="36">
        <v>320.2</v>
      </c>
      <c r="H67" s="36">
        <v>184.8</v>
      </c>
      <c r="I67" s="36">
        <v>596.4</v>
      </c>
      <c r="J67" s="36">
        <v>189.3</v>
      </c>
      <c r="K67" s="36">
        <v>260.5</v>
      </c>
      <c r="L67" s="36">
        <v>882.2</v>
      </c>
      <c r="M67" s="36">
        <v>483.4</v>
      </c>
      <c r="N67" s="36">
        <v>5148.3</v>
      </c>
      <c r="O67" s="36">
        <v>1120.0999999999999</v>
      </c>
      <c r="P67" s="36"/>
      <c r="Q67" s="36">
        <f t="shared" si="8"/>
        <v>15582300</v>
      </c>
      <c r="R67" s="36">
        <f t="shared" si="8"/>
        <v>0</v>
      </c>
      <c r="S67" s="36">
        <f t="shared" si="8"/>
        <v>6397200</v>
      </c>
      <c r="T67" s="36">
        <f t="shared" si="8"/>
        <v>6397200</v>
      </c>
      <c r="U67" s="36">
        <f t="shared" si="8"/>
        <v>9185100</v>
      </c>
      <c r="V67" s="36">
        <f t="shared" si="8"/>
        <v>320200</v>
      </c>
      <c r="W67" s="36">
        <v>124</v>
      </c>
      <c r="X67" s="36">
        <v>0</v>
      </c>
      <c r="Y67" s="36">
        <f t="shared" si="8"/>
        <v>189300</v>
      </c>
      <c r="Z67" s="36">
        <f t="shared" si="7"/>
        <v>260500</v>
      </c>
      <c r="AA67" s="36">
        <v>38</v>
      </c>
      <c r="AB67" s="36">
        <v>5371</v>
      </c>
      <c r="AC67" s="36">
        <f t="shared" si="5"/>
        <v>5148300</v>
      </c>
      <c r="AD67" s="36">
        <f t="shared" si="5"/>
        <v>1120100</v>
      </c>
      <c r="AE67" s="36">
        <f t="shared" si="3"/>
        <v>189300</v>
      </c>
    </row>
    <row r="68" spans="1:31">
      <c r="A68" s="53" t="s">
        <v>326</v>
      </c>
      <c r="B68" s="36">
        <v>15855.5</v>
      </c>
      <c r="C68" s="36"/>
      <c r="D68" s="36">
        <f t="shared" si="9"/>
        <v>6475.8</v>
      </c>
      <c r="E68" s="36">
        <v>6475.8</v>
      </c>
      <c r="F68" s="36">
        <v>9379.7000000000007</v>
      </c>
      <c r="G68" s="36">
        <v>304.39999999999998</v>
      </c>
      <c r="H68" s="36">
        <v>184.7</v>
      </c>
      <c r="I68" s="36">
        <v>605.20000000000005</v>
      </c>
      <c r="J68" s="36">
        <v>189.6</v>
      </c>
      <c r="K68" s="36">
        <v>259.10000000000002</v>
      </c>
      <c r="L68" s="36">
        <v>864.5</v>
      </c>
      <c r="M68" s="36">
        <v>489.6</v>
      </c>
      <c r="N68" s="36">
        <v>5312.4</v>
      </c>
      <c r="O68" s="36">
        <v>1170.3</v>
      </c>
      <c r="P68" s="36"/>
      <c r="Q68" s="36">
        <f t="shared" si="8"/>
        <v>15855500</v>
      </c>
      <c r="R68" s="36">
        <f t="shared" si="8"/>
        <v>0</v>
      </c>
      <c r="S68" s="36">
        <f t="shared" si="8"/>
        <v>6475800</v>
      </c>
      <c r="T68" s="36">
        <f t="shared" si="8"/>
        <v>6475800</v>
      </c>
      <c r="U68" s="36">
        <f t="shared" si="8"/>
        <v>9379700</v>
      </c>
      <c r="V68" s="36">
        <f t="shared" si="8"/>
        <v>304400</v>
      </c>
      <c r="W68" s="36">
        <v>128</v>
      </c>
      <c r="X68" s="36">
        <v>0</v>
      </c>
      <c r="Y68" s="36">
        <f t="shared" si="8"/>
        <v>189600</v>
      </c>
      <c r="Z68" s="36">
        <f t="shared" si="7"/>
        <v>259100.00000000003</v>
      </c>
      <c r="AA68" s="36">
        <v>10</v>
      </c>
      <c r="AB68" s="36">
        <v>3617</v>
      </c>
      <c r="AC68" s="36">
        <f t="shared" si="5"/>
        <v>5312400</v>
      </c>
      <c r="AD68" s="36">
        <f t="shared" si="5"/>
        <v>1170300</v>
      </c>
      <c r="AE68" s="36">
        <f t="shared" si="3"/>
        <v>189600</v>
      </c>
    </row>
    <row r="69" spans="1:31">
      <c r="A69" s="53" t="s">
        <v>327</v>
      </c>
      <c r="B69" s="36">
        <v>16066.2</v>
      </c>
      <c r="C69" s="36"/>
      <c r="D69" s="36">
        <f t="shared" si="9"/>
        <v>6446.8</v>
      </c>
      <c r="E69" s="36">
        <v>6446.8</v>
      </c>
      <c r="F69" s="36">
        <v>9619.4</v>
      </c>
      <c r="G69" s="36">
        <v>337.4</v>
      </c>
      <c r="H69" s="36">
        <v>183.8</v>
      </c>
      <c r="I69" s="36">
        <v>615.6</v>
      </c>
      <c r="J69" s="36">
        <v>190.3</v>
      </c>
      <c r="K69" s="36">
        <v>263.8</v>
      </c>
      <c r="L69" s="36">
        <v>889.1</v>
      </c>
      <c r="M69" s="36">
        <v>492.2</v>
      </c>
      <c r="N69" s="36">
        <v>5475.4</v>
      </c>
      <c r="O69" s="36">
        <v>1171.8</v>
      </c>
      <c r="P69" s="36"/>
      <c r="Q69" s="36">
        <f t="shared" si="8"/>
        <v>16066200</v>
      </c>
      <c r="R69" s="36">
        <f t="shared" si="8"/>
        <v>0</v>
      </c>
      <c r="S69" s="36">
        <f t="shared" si="8"/>
        <v>6446800</v>
      </c>
      <c r="T69" s="36">
        <f t="shared" si="8"/>
        <v>6446800</v>
      </c>
      <c r="U69" s="36">
        <f t="shared" si="8"/>
        <v>9619400</v>
      </c>
      <c r="V69" s="36">
        <f t="shared" si="8"/>
        <v>337400</v>
      </c>
      <c r="W69" s="36">
        <v>221</v>
      </c>
      <c r="X69" s="36">
        <v>211</v>
      </c>
      <c r="Y69" s="36">
        <f t="shared" si="8"/>
        <v>190300</v>
      </c>
      <c r="Z69" s="36">
        <f t="shared" si="7"/>
        <v>263800</v>
      </c>
      <c r="AA69" s="36">
        <v>26</v>
      </c>
      <c r="AB69" s="36">
        <v>3472</v>
      </c>
      <c r="AC69" s="36">
        <f t="shared" si="5"/>
        <v>5475400</v>
      </c>
      <c r="AD69" s="36">
        <f t="shared" si="5"/>
        <v>1171800</v>
      </c>
      <c r="AE69" s="36">
        <f t="shared" si="3"/>
        <v>190511</v>
      </c>
    </row>
    <row r="70" spans="1:31">
      <c r="A70" s="54" t="s">
        <v>328</v>
      </c>
      <c r="B70" s="36">
        <v>16432.7</v>
      </c>
      <c r="C70" s="36"/>
      <c r="D70" s="36">
        <f t="shared" si="9"/>
        <v>6523.7</v>
      </c>
      <c r="E70" s="36">
        <v>6523.7</v>
      </c>
      <c r="F70" s="36">
        <v>9909.1</v>
      </c>
      <c r="G70" s="36">
        <v>348.5</v>
      </c>
      <c r="H70" s="36">
        <v>182.5</v>
      </c>
      <c r="I70" s="36" t="s">
        <v>329</v>
      </c>
      <c r="J70" s="36" t="s">
        <v>329</v>
      </c>
      <c r="K70" s="36" t="s">
        <v>329</v>
      </c>
      <c r="L70" s="36" t="s">
        <v>329</v>
      </c>
      <c r="M70" s="36" t="s">
        <v>329</v>
      </c>
      <c r="N70" s="36">
        <v>5571.8</v>
      </c>
      <c r="O70" s="36" t="s">
        <v>329</v>
      </c>
      <c r="P70" s="36"/>
      <c r="Q70" s="36">
        <f t="shared" si="8"/>
        <v>16432700</v>
      </c>
      <c r="R70" s="36">
        <f t="shared" si="8"/>
        <v>0</v>
      </c>
      <c r="S70" s="36">
        <f t="shared" si="8"/>
        <v>6523700</v>
      </c>
      <c r="T70" s="36">
        <f t="shared" si="8"/>
        <v>6523700</v>
      </c>
      <c r="U70" s="36">
        <f t="shared" si="8"/>
        <v>9909100</v>
      </c>
      <c r="V70" s="36">
        <f t="shared" si="8"/>
        <v>348500</v>
      </c>
      <c r="W70" s="36">
        <v>434</v>
      </c>
      <c r="X70" s="36">
        <v>261</v>
      </c>
      <c r="Y70" s="36" t="e">
        <f t="shared" si="8"/>
        <v>#VALUE!</v>
      </c>
      <c r="Z70" s="36" t="e">
        <f t="shared" si="7"/>
        <v>#VALUE!</v>
      </c>
      <c r="AA70" s="36">
        <v>35</v>
      </c>
      <c r="AB70" s="36">
        <v>5664</v>
      </c>
      <c r="AC70" s="36">
        <f t="shared" si="5"/>
        <v>5571800</v>
      </c>
      <c r="AD70" s="36" t="e">
        <f t="shared" si="5"/>
        <v>#VALUE!</v>
      </c>
      <c r="AE70" s="36" t="e">
        <f t="shared" si="3"/>
        <v>#VALUE!</v>
      </c>
    </row>
    <row r="71" spans="1:31">
      <c r="A71" s="52" t="s">
        <v>330</v>
      </c>
      <c r="B71" s="36">
        <v>16771.599999999999</v>
      </c>
      <c r="C71" s="36"/>
      <c r="D71" s="36"/>
      <c r="E71" s="36">
        <v>6656.8</v>
      </c>
      <c r="F71" s="36">
        <v>10114.799999999999</v>
      </c>
      <c r="G71" s="36">
        <v>3401</v>
      </c>
      <c r="H71" s="36">
        <v>181.7</v>
      </c>
      <c r="I71" s="36"/>
      <c r="J71" s="36"/>
      <c r="K71" s="36"/>
      <c r="L71" s="36"/>
      <c r="M71" s="36"/>
      <c r="N71" s="36">
        <v>5721.8</v>
      </c>
      <c r="O71" s="36"/>
      <c r="P71" s="36"/>
      <c r="Q71" s="36">
        <f t="shared" si="8"/>
        <v>16771599.999999998</v>
      </c>
      <c r="R71" s="36"/>
      <c r="S71" s="36"/>
      <c r="T71" s="36"/>
      <c r="U71" s="36"/>
      <c r="V71" s="36"/>
      <c r="W71" s="36"/>
      <c r="X71" s="36"/>
      <c r="Y71" s="36"/>
      <c r="Z71" s="36"/>
      <c r="AA71" s="36"/>
      <c r="AB71" s="36"/>
      <c r="AC71" s="36"/>
      <c r="AD71" s="36"/>
      <c r="AE71" s="36"/>
    </row>
    <row r="72" spans="1:31">
      <c r="A72" s="53" t="s">
        <v>326</v>
      </c>
      <c r="B72" s="36" t="s">
        <v>331</v>
      </c>
      <c r="C72" s="36"/>
      <c r="D72" s="36"/>
      <c r="E72" s="36">
        <v>6773.3</v>
      </c>
      <c r="F72" s="36">
        <v>9964.9</v>
      </c>
      <c r="G72" s="36">
        <v>301.60000000000002</v>
      </c>
      <c r="H72" s="36">
        <v>180.9</v>
      </c>
      <c r="I72" s="36"/>
      <c r="J72" s="36"/>
      <c r="K72" s="36"/>
      <c r="L72" s="36"/>
      <c r="M72" s="36"/>
      <c r="N72" s="36">
        <v>5595.7</v>
      </c>
      <c r="O72" s="36"/>
      <c r="P72" s="36"/>
      <c r="Q72" s="36"/>
      <c r="R72" s="36"/>
      <c r="S72" s="36"/>
      <c r="T72" s="36"/>
      <c r="U72" s="36"/>
      <c r="V72" s="36"/>
      <c r="W72" s="36"/>
      <c r="X72" s="36"/>
      <c r="Y72" s="36"/>
      <c r="Z72" s="36"/>
      <c r="AA72" s="36"/>
      <c r="AB72" s="36"/>
      <c r="AC72" s="36"/>
      <c r="AD72" s="36"/>
      <c r="AE72" s="36"/>
    </row>
    <row r="73" spans="1:31">
      <c r="A73" s="53" t="s">
        <v>327</v>
      </c>
      <c r="B73" s="36" t="s">
        <v>331</v>
      </c>
      <c r="C73" s="36"/>
      <c r="D73" s="36"/>
      <c r="E73" s="36">
        <v>6834.2</v>
      </c>
      <c r="F73" s="36">
        <v>9904</v>
      </c>
      <c r="G73" s="36"/>
      <c r="H73" s="36">
        <v>180</v>
      </c>
      <c r="I73" s="36"/>
      <c r="J73" s="36"/>
      <c r="K73" s="36"/>
      <c r="L73" s="36"/>
      <c r="M73" s="36"/>
      <c r="N73" s="36"/>
      <c r="O73" s="36"/>
      <c r="P73" s="36"/>
      <c r="Q73" s="36"/>
      <c r="R73" s="36"/>
      <c r="S73" s="36"/>
      <c r="T73" s="36"/>
      <c r="U73" s="36"/>
      <c r="V73" s="36"/>
      <c r="W73" s="36"/>
      <c r="X73" s="36"/>
      <c r="Y73" s="36"/>
      <c r="Z73" s="36"/>
      <c r="AA73" s="36"/>
      <c r="AB73" s="36"/>
      <c r="AC73" s="36"/>
      <c r="AD73" s="36"/>
      <c r="AE73" s="36"/>
    </row>
    <row r="74" spans="1:31">
      <c r="A74" s="54" t="s">
        <v>328</v>
      </c>
      <c r="B74" s="46"/>
      <c r="C74" s="68"/>
      <c r="D74" s="55"/>
      <c r="E74" s="48"/>
      <c r="F74" s="48"/>
      <c r="G74" s="48"/>
      <c r="H74" s="48"/>
      <c r="I74" s="48"/>
      <c r="J74" s="48"/>
      <c r="K74" s="48"/>
      <c r="L74" s="48"/>
      <c r="M74" s="48"/>
      <c r="N74" s="48"/>
      <c r="O74" s="36"/>
      <c r="P74" s="36"/>
      <c r="Q74" s="36"/>
      <c r="R74" s="36"/>
      <c r="S74" s="36"/>
      <c r="T74" s="36"/>
      <c r="U74" s="36"/>
      <c r="V74" s="36"/>
      <c r="W74" s="36"/>
      <c r="X74" s="36"/>
      <c r="Y74" s="36"/>
      <c r="Z74" s="36"/>
      <c r="AA74" s="36"/>
      <c r="AB74" s="36"/>
      <c r="AC74" s="36"/>
      <c r="AD74" s="36"/>
      <c r="AE74" s="36"/>
    </row>
    <row r="75" spans="1:31">
      <c r="A75" s="54"/>
      <c r="B75" s="46"/>
      <c r="C75" s="68"/>
      <c r="D75" s="55"/>
      <c r="E75" s="48"/>
      <c r="F75" s="48"/>
      <c r="G75" s="48"/>
      <c r="H75" s="48"/>
      <c r="I75" s="48"/>
      <c r="J75" s="48"/>
      <c r="K75" s="48"/>
      <c r="L75" s="48"/>
      <c r="M75" s="48"/>
      <c r="N75" s="48"/>
      <c r="O75" s="36"/>
      <c r="P75" s="36"/>
      <c r="Q75" s="36"/>
      <c r="R75" s="36"/>
      <c r="S75" s="36"/>
      <c r="T75" s="36"/>
      <c r="U75" s="36"/>
      <c r="V75" s="36"/>
      <c r="W75" s="36"/>
      <c r="X75" s="36"/>
      <c r="Y75" s="36"/>
      <c r="Z75" s="36"/>
      <c r="AA75" s="36"/>
      <c r="AB75" s="36"/>
      <c r="AC75" s="36"/>
      <c r="AD75" s="36"/>
      <c r="AE75" s="36"/>
    </row>
    <row r="76" spans="1:31" ht="14.25">
      <c r="A76" s="322" t="s">
        <v>332</v>
      </c>
      <c r="B76" s="322"/>
      <c r="C76" s="322"/>
      <c r="D76" s="322"/>
      <c r="E76" s="322"/>
      <c r="F76" s="322"/>
      <c r="G76" s="322"/>
      <c r="H76" s="322"/>
      <c r="I76" s="322"/>
      <c r="J76" s="322"/>
      <c r="K76" s="322"/>
      <c r="L76" s="322"/>
      <c r="M76" s="322"/>
      <c r="N76" s="191"/>
      <c r="O76" s="36"/>
      <c r="P76" s="36"/>
      <c r="Q76" s="36"/>
      <c r="R76" s="36"/>
      <c r="S76" s="36"/>
      <c r="T76" s="36"/>
      <c r="U76" s="36"/>
      <c r="V76" s="36"/>
      <c r="W76" s="36">
        <v>398</v>
      </c>
      <c r="X76" s="36">
        <v>253</v>
      </c>
      <c r="Y76" s="36"/>
      <c r="Z76" s="36"/>
      <c r="AA76" s="36">
        <v>17</v>
      </c>
      <c r="AB76" s="36">
        <v>5063</v>
      </c>
      <c r="AC76" s="36"/>
      <c r="AD76" s="36"/>
      <c r="AE76" s="36"/>
    </row>
    <row r="77" spans="1:31" ht="14.25">
      <c r="A77" s="323" t="s">
        <v>333</v>
      </c>
      <c r="B77" s="323"/>
      <c r="C77" s="323"/>
      <c r="D77" s="323"/>
      <c r="E77" s="323"/>
      <c r="F77" s="323"/>
      <c r="G77" s="323"/>
      <c r="H77" s="323"/>
      <c r="I77" s="323"/>
      <c r="J77" s="323"/>
      <c r="K77" s="323"/>
      <c r="L77" s="323"/>
      <c r="M77" s="323"/>
      <c r="O77" s="36"/>
      <c r="P77" s="36"/>
      <c r="Q77" s="36"/>
      <c r="R77" s="36"/>
      <c r="S77" s="36"/>
      <c r="T77" s="36"/>
      <c r="U77" s="36"/>
      <c r="V77" s="36"/>
      <c r="W77" s="36">
        <v>463</v>
      </c>
      <c r="X77" s="36">
        <v>292</v>
      </c>
      <c r="Y77" s="36"/>
      <c r="Z77" s="36"/>
      <c r="AA77" s="36">
        <v>2</v>
      </c>
      <c r="AB77" s="36">
        <v>5136</v>
      </c>
      <c r="AC77" s="36"/>
      <c r="AD77" s="36"/>
      <c r="AE77" s="36"/>
    </row>
    <row r="78" spans="1:31" ht="14.25">
      <c r="A78" s="323" t="s">
        <v>334</v>
      </c>
      <c r="B78" s="323"/>
      <c r="C78" s="323"/>
      <c r="D78" s="323"/>
      <c r="E78" s="323"/>
      <c r="F78" s="323"/>
      <c r="G78" s="323"/>
      <c r="H78" s="323"/>
      <c r="I78" s="323"/>
      <c r="J78" s="323"/>
      <c r="K78" s="323"/>
      <c r="L78" s="323"/>
      <c r="M78" s="323"/>
      <c r="O78" s="36"/>
      <c r="P78" s="36"/>
      <c r="Q78" s="36"/>
      <c r="R78" s="36"/>
      <c r="S78" s="36"/>
      <c r="T78" s="36"/>
      <c r="U78" s="36"/>
      <c r="V78" s="36"/>
      <c r="W78" s="36"/>
      <c r="X78" s="36"/>
      <c r="Y78" s="36"/>
      <c r="Z78" s="36"/>
      <c r="AA78" s="36"/>
      <c r="AB78" s="36"/>
      <c r="AC78" s="36"/>
      <c r="AD78" s="36"/>
      <c r="AE78" s="36"/>
    </row>
    <row r="79" spans="1:31" ht="14.25">
      <c r="A79" s="323" t="s">
        <v>335</v>
      </c>
      <c r="B79" s="323"/>
      <c r="C79" s="323"/>
      <c r="D79" s="323"/>
      <c r="E79" s="323"/>
      <c r="F79" s="323"/>
      <c r="G79" s="323"/>
      <c r="H79" s="323"/>
      <c r="I79" s="323"/>
      <c r="J79" s="323"/>
      <c r="K79" s="323"/>
      <c r="L79" s="323"/>
      <c r="M79" s="323"/>
    </row>
    <row r="80" spans="1:31" ht="14.25">
      <c r="A80" s="323" t="s">
        <v>336</v>
      </c>
      <c r="B80" s="323"/>
      <c r="C80" s="323"/>
      <c r="D80" s="323"/>
      <c r="E80" s="323"/>
      <c r="F80" s="323"/>
      <c r="G80" s="323"/>
      <c r="H80" s="323"/>
      <c r="I80" s="323"/>
      <c r="J80" s="323"/>
      <c r="K80" s="323"/>
      <c r="L80" s="323"/>
      <c r="M80" s="323"/>
    </row>
    <row r="81" spans="1:18" ht="14.25">
      <c r="A81" s="324" t="s">
        <v>337</v>
      </c>
      <c r="B81" s="324"/>
      <c r="C81" s="324"/>
      <c r="D81" s="324"/>
      <c r="E81" s="324"/>
      <c r="F81" s="324"/>
      <c r="G81" s="324"/>
      <c r="H81" s="324"/>
      <c r="I81" s="324"/>
      <c r="J81" s="324"/>
      <c r="K81" s="324"/>
      <c r="L81" s="324"/>
      <c r="M81" s="324"/>
    </row>
    <row r="82" spans="1:18" ht="14.25">
      <c r="A82" s="323" t="s">
        <v>338</v>
      </c>
      <c r="B82" s="323"/>
      <c r="C82" s="323"/>
      <c r="D82" s="323"/>
      <c r="E82" s="323"/>
      <c r="F82" s="323"/>
      <c r="G82" s="323"/>
      <c r="H82" s="323"/>
      <c r="I82" s="323"/>
      <c r="J82" s="323"/>
      <c r="K82" s="323"/>
      <c r="L82" s="323"/>
      <c r="M82" s="323"/>
    </row>
    <row r="83" spans="1:18">
      <c r="A83" s="326" t="s">
        <v>339</v>
      </c>
      <c r="B83" s="326"/>
      <c r="C83" s="326"/>
      <c r="D83" s="326"/>
      <c r="E83" s="326"/>
      <c r="F83" s="326"/>
      <c r="G83" s="326"/>
      <c r="H83" s="326"/>
      <c r="I83" s="326"/>
      <c r="J83" s="326"/>
      <c r="K83" s="326"/>
      <c r="L83" s="326"/>
      <c r="M83" s="326"/>
    </row>
    <row r="84" spans="1:18">
      <c r="A84" s="326" t="s">
        <v>340</v>
      </c>
      <c r="B84" s="326"/>
      <c r="C84" s="326"/>
      <c r="D84" s="326"/>
      <c r="E84" s="326"/>
      <c r="F84" s="326"/>
      <c r="G84" s="326"/>
      <c r="H84" s="326"/>
      <c r="I84" s="326"/>
      <c r="J84" s="326"/>
      <c r="K84" s="326"/>
      <c r="L84" s="326"/>
      <c r="M84" s="326"/>
    </row>
    <row r="88" spans="1:18" ht="15.75" customHeight="1">
      <c r="A88" s="327"/>
      <c r="B88" s="327"/>
      <c r="C88" s="327"/>
      <c r="D88" s="327"/>
      <c r="E88" s="327"/>
      <c r="F88" s="327"/>
      <c r="G88" s="327"/>
      <c r="H88" s="327"/>
      <c r="I88" s="327"/>
      <c r="J88" s="327"/>
      <c r="K88" s="327"/>
      <c r="L88" s="327"/>
      <c r="M88" s="327"/>
      <c r="N88" s="327"/>
      <c r="O88" s="327"/>
      <c r="P88" s="327"/>
      <c r="Q88" s="327"/>
      <c r="R88" s="327"/>
    </row>
    <row r="89" spans="1:18">
      <c r="A89" s="328"/>
      <c r="B89" s="328"/>
      <c r="C89" s="328"/>
      <c r="D89" s="328"/>
      <c r="E89" s="328"/>
      <c r="F89" s="328"/>
      <c r="G89" s="328"/>
      <c r="H89" s="328"/>
      <c r="I89" s="328"/>
      <c r="J89" s="328"/>
      <c r="K89" s="328"/>
      <c r="L89" s="328"/>
      <c r="M89" s="328"/>
      <c r="N89" s="328"/>
      <c r="O89" s="328"/>
      <c r="P89" s="328"/>
      <c r="Q89" s="328"/>
      <c r="R89" s="328"/>
    </row>
    <row r="90" spans="1:18" ht="13.5">
      <c r="A90" s="325"/>
      <c r="B90" s="325"/>
      <c r="C90" s="325"/>
      <c r="D90" s="325"/>
      <c r="E90" s="325"/>
      <c r="F90" s="325"/>
      <c r="G90" s="325"/>
      <c r="H90" s="325"/>
      <c r="I90" s="325"/>
      <c r="J90" s="325"/>
      <c r="K90" s="325"/>
      <c r="L90" s="325"/>
      <c r="M90" s="325"/>
      <c r="N90" s="325"/>
      <c r="O90" s="325"/>
      <c r="P90" s="325"/>
      <c r="Q90" s="325"/>
      <c r="R90" s="325"/>
    </row>
    <row r="91" spans="1:18" ht="13.5">
      <c r="A91" s="325"/>
      <c r="B91" s="325"/>
      <c r="C91" s="325"/>
      <c r="D91" s="325"/>
      <c r="E91" s="325"/>
      <c r="F91" s="325"/>
      <c r="G91" s="325"/>
      <c r="H91" s="325"/>
      <c r="I91" s="325"/>
      <c r="J91" s="325"/>
      <c r="K91" s="325"/>
      <c r="L91" s="325"/>
      <c r="M91" s="325"/>
      <c r="N91" s="325"/>
      <c r="O91" s="325"/>
      <c r="P91" s="325"/>
      <c r="Q91" s="325"/>
      <c r="R91" s="325"/>
    </row>
    <row r="92" spans="1:18" ht="13.5">
      <c r="A92" s="325"/>
      <c r="B92" s="325"/>
      <c r="C92" s="325"/>
      <c r="D92" s="325"/>
      <c r="E92" s="325"/>
      <c r="F92" s="325"/>
      <c r="G92" s="325"/>
      <c r="H92" s="325"/>
      <c r="I92" s="325"/>
      <c r="J92" s="325"/>
      <c r="K92" s="325"/>
      <c r="L92" s="325"/>
      <c r="M92" s="325"/>
      <c r="N92" s="325"/>
      <c r="O92" s="325"/>
      <c r="P92" s="325"/>
      <c r="Q92" s="325"/>
      <c r="R92" s="325"/>
    </row>
    <row r="93" spans="1:18" ht="13.5">
      <c r="A93" s="325"/>
      <c r="B93" s="325"/>
      <c r="C93" s="325"/>
      <c r="D93" s="325"/>
      <c r="E93" s="325"/>
      <c r="F93" s="325"/>
      <c r="G93" s="325"/>
      <c r="H93" s="325"/>
      <c r="I93" s="325"/>
      <c r="J93" s="325"/>
      <c r="K93" s="325"/>
      <c r="L93" s="325"/>
      <c r="M93" s="325"/>
      <c r="N93" s="325"/>
      <c r="O93" s="325"/>
      <c r="P93" s="325"/>
      <c r="Q93" s="325"/>
      <c r="R93" s="325"/>
    </row>
    <row r="94" spans="1:18" ht="13.5">
      <c r="A94" s="325"/>
      <c r="B94" s="95"/>
      <c r="C94" s="325"/>
      <c r="D94" s="325"/>
      <c r="E94" s="95"/>
      <c r="F94" s="332"/>
      <c r="G94" s="332"/>
      <c r="H94" s="95"/>
      <c r="I94" s="95"/>
      <c r="J94" s="325"/>
      <c r="K94" s="325"/>
      <c r="L94" s="332"/>
      <c r="M94" s="332"/>
      <c r="N94" s="95"/>
      <c r="O94" s="325"/>
      <c r="P94" s="325"/>
      <c r="Q94" s="96"/>
      <c r="R94" s="95"/>
    </row>
    <row r="95" spans="1:18" ht="15.75">
      <c r="A95" s="325"/>
      <c r="B95" s="95"/>
      <c r="C95" s="330"/>
      <c r="D95" s="330"/>
      <c r="E95" s="95"/>
      <c r="F95" s="332"/>
      <c r="G95" s="332"/>
      <c r="H95" s="95"/>
      <c r="I95" s="95"/>
      <c r="J95" s="325"/>
      <c r="K95" s="325"/>
      <c r="L95" s="332"/>
      <c r="M95" s="332"/>
      <c r="N95" s="95"/>
      <c r="O95" s="325"/>
      <c r="P95" s="325"/>
      <c r="Q95" s="96"/>
      <c r="R95" s="95"/>
    </row>
    <row r="96" spans="1:18" ht="15.75">
      <c r="A96" s="325"/>
      <c r="B96" s="95"/>
      <c r="C96" s="330"/>
      <c r="D96" s="330"/>
      <c r="E96" s="95"/>
      <c r="F96" s="332"/>
      <c r="G96" s="332"/>
      <c r="H96" s="95"/>
      <c r="I96" s="98"/>
      <c r="J96" s="325"/>
      <c r="K96" s="325"/>
      <c r="L96" s="332"/>
      <c r="M96" s="332"/>
      <c r="N96" s="95"/>
      <c r="O96" s="325"/>
      <c r="P96" s="325"/>
      <c r="Q96" s="96"/>
      <c r="R96" s="95"/>
    </row>
    <row r="97" spans="1:18" ht="15.75">
      <c r="A97" s="325"/>
      <c r="B97" s="95"/>
      <c r="C97" s="330"/>
      <c r="D97" s="330"/>
      <c r="E97" s="95"/>
      <c r="F97" s="330"/>
      <c r="G97" s="330"/>
      <c r="H97" s="95"/>
      <c r="I97" s="98"/>
      <c r="J97" s="325"/>
      <c r="K97" s="325"/>
      <c r="L97" s="332"/>
      <c r="M97" s="332"/>
      <c r="N97" s="98"/>
      <c r="O97" s="325"/>
      <c r="P97" s="325"/>
      <c r="Q97" s="96"/>
      <c r="R97" s="98"/>
    </row>
    <row r="98" spans="1:18" ht="16.5" thickBot="1">
      <c r="A98" s="329"/>
      <c r="B98" s="97"/>
      <c r="C98" s="331"/>
      <c r="D98" s="331"/>
      <c r="E98" s="97"/>
      <c r="F98" s="331"/>
      <c r="G98" s="331"/>
      <c r="H98" s="97"/>
      <c r="I98" s="97"/>
      <c r="J98" s="331"/>
      <c r="K98" s="331"/>
      <c r="L98" s="331"/>
      <c r="M98" s="331"/>
      <c r="N98" s="97"/>
      <c r="O98" s="329"/>
      <c r="P98" s="329"/>
      <c r="Q98" s="97"/>
      <c r="R98" s="97"/>
    </row>
    <row r="99" spans="1:18">
      <c r="A99" s="59"/>
      <c r="B99" s="60"/>
      <c r="C99" s="60"/>
      <c r="D99" s="61"/>
      <c r="E99" s="61"/>
      <c r="F99" s="60"/>
      <c r="G99" s="61"/>
      <c r="H99" s="61"/>
      <c r="I99" s="60"/>
      <c r="J99" s="60"/>
      <c r="K99" s="61"/>
      <c r="L99" s="61"/>
      <c r="M99" s="61"/>
      <c r="N99" s="61"/>
      <c r="O99" s="60"/>
      <c r="P99" s="61"/>
      <c r="Q99" s="61"/>
      <c r="R99" s="60"/>
    </row>
    <row r="100" spans="1:18" ht="13.5">
      <c r="A100" s="62"/>
      <c r="B100" s="63"/>
      <c r="C100" s="63"/>
      <c r="E100" s="64"/>
      <c r="F100" s="62"/>
      <c r="H100" s="65"/>
      <c r="I100" s="62"/>
      <c r="J100" s="62"/>
      <c r="L100" s="65"/>
      <c r="N100" s="65"/>
      <c r="O100" s="62"/>
      <c r="Q100" s="64"/>
      <c r="R100" s="62"/>
    </row>
    <row r="101" spans="1:18" ht="90">
      <c r="A101" s="62"/>
      <c r="B101" s="66" t="s">
        <v>750</v>
      </c>
      <c r="C101" s="192" t="s">
        <v>751</v>
      </c>
      <c r="D101" s="68"/>
      <c r="E101" s="67"/>
      <c r="F101" s="66"/>
      <c r="G101" s="192"/>
      <c r="H101" s="68"/>
      <c r="I101" s="66"/>
      <c r="L101" s="68"/>
      <c r="N101" s="65"/>
      <c r="O101" s="62"/>
      <c r="Q101" s="64"/>
      <c r="R101" s="62"/>
    </row>
    <row r="102" spans="1:18" ht="13.5">
      <c r="A102" s="62"/>
      <c r="B102" s="66" t="s">
        <v>752</v>
      </c>
      <c r="C102" s="192" t="s">
        <v>753</v>
      </c>
      <c r="D102" s="68"/>
      <c r="E102" s="67"/>
      <c r="F102" s="66"/>
      <c r="G102" s="192"/>
      <c r="H102" s="68"/>
      <c r="I102" s="66"/>
      <c r="L102" s="68"/>
      <c r="N102" s="65"/>
      <c r="O102" s="62"/>
      <c r="Q102" s="64"/>
      <c r="R102" s="62"/>
    </row>
    <row r="103" spans="1:18" ht="13.5">
      <c r="A103" s="62"/>
      <c r="B103" s="66" t="s">
        <v>754</v>
      </c>
      <c r="C103" s="192">
        <v>1000000</v>
      </c>
      <c r="D103" s="68"/>
      <c r="E103" s="67"/>
      <c r="F103" s="66"/>
      <c r="G103" s="192"/>
      <c r="H103" s="68"/>
      <c r="I103" s="66"/>
      <c r="L103" s="68"/>
      <c r="N103" s="65"/>
      <c r="O103" s="62"/>
      <c r="Q103" s="64"/>
      <c r="R103" s="62"/>
    </row>
    <row r="104" spans="1:18" ht="13.5">
      <c r="A104" s="62"/>
      <c r="B104" s="66" t="s">
        <v>755</v>
      </c>
      <c r="C104" s="192" t="s">
        <v>756</v>
      </c>
      <c r="D104" s="68"/>
      <c r="E104" s="67"/>
      <c r="F104" s="66"/>
      <c r="G104" s="192"/>
      <c r="H104" s="68"/>
      <c r="I104" s="66"/>
      <c r="L104" s="68"/>
      <c r="N104" s="65"/>
      <c r="O104" s="62"/>
      <c r="Q104" s="64"/>
      <c r="R104" s="62"/>
    </row>
    <row r="105" spans="1:18" ht="39">
      <c r="A105" s="62"/>
      <c r="B105" s="66" t="s">
        <v>757</v>
      </c>
      <c r="C105" s="192" t="s">
        <v>758</v>
      </c>
      <c r="D105" s="68"/>
      <c r="E105" s="67"/>
      <c r="F105" s="66" t="s">
        <v>759</v>
      </c>
      <c r="G105" s="192"/>
      <c r="H105" s="68"/>
      <c r="I105" s="66"/>
      <c r="L105" s="68"/>
      <c r="N105" s="65"/>
      <c r="O105" s="62"/>
      <c r="Q105" s="64"/>
      <c r="R105" s="62"/>
    </row>
    <row r="106" spans="1:18" ht="26.25">
      <c r="A106" s="62"/>
      <c r="B106" s="66" t="s">
        <v>760</v>
      </c>
      <c r="C106" s="192" t="s">
        <v>761</v>
      </c>
      <c r="D106" s="68" t="s">
        <v>762</v>
      </c>
      <c r="E106" s="67"/>
      <c r="G106" s="192" t="s">
        <v>763</v>
      </c>
      <c r="H106" s="68"/>
      <c r="I106" s="66"/>
      <c r="L106" s="68"/>
      <c r="N106" s="65"/>
      <c r="O106" s="62"/>
      <c r="Q106" s="64"/>
      <c r="R106" s="62"/>
    </row>
    <row r="107" spans="1:18" ht="13.5">
      <c r="A107" s="69" t="str">
        <f>MONTH(B107)&amp;"/"&amp;YEAR(B107)</f>
        <v>12/2002</v>
      </c>
      <c r="B107" s="70">
        <v>37615</v>
      </c>
      <c r="C107" s="36">
        <v>629402</v>
      </c>
      <c r="D107" s="36">
        <f t="shared" ref="D107:D170" si="10">C107/1000</f>
        <v>629.40200000000004</v>
      </c>
      <c r="E107" s="36"/>
      <c r="F107" s="36">
        <f t="shared" ref="F107:F147" ca="1" si="11">OFFSET(B$107,(ROW(B107)-103)*3,0)</f>
        <v>37986</v>
      </c>
      <c r="G107" s="71">
        <f ca="1">OFFSET(D$107,(ROW(D107)-103)*3,0)</f>
        <v>666.66499999999996</v>
      </c>
      <c r="I107" s="66"/>
      <c r="L107" s="68"/>
      <c r="N107" s="65"/>
      <c r="O107" s="62"/>
      <c r="Q107" s="64"/>
      <c r="R107" s="62"/>
    </row>
    <row r="108" spans="1:18" ht="13.5">
      <c r="A108" s="69" t="str">
        <f t="shared" ref="A108:A171" si="12">MONTH(B108)&amp;"/"&amp;YEAR(B108)</f>
        <v>1/2003</v>
      </c>
      <c r="B108" s="70">
        <v>37650</v>
      </c>
      <c r="C108" s="36">
        <v>629406</v>
      </c>
      <c r="D108" s="36">
        <f t="shared" si="10"/>
        <v>629.40599999999995</v>
      </c>
      <c r="E108" s="36"/>
      <c r="F108" s="36">
        <f t="shared" ca="1" si="11"/>
        <v>38077</v>
      </c>
      <c r="G108" s="71">
        <f t="shared" ref="G108:G146" ca="1" si="13">OFFSET(D$107,(ROW(D108)-103)*3,0)</f>
        <v>674.08399999999995</v>
      </c>
      <c r="I108" s="66"/>
      <c r="L108" s="68"/>
      <c r="N108" s="65"/>
      <c r="O108" s="62"/>
      <c r="Q108" s="64"/>
      <c r="R108" s="62"/>
    </row>
    <row r="109" spans="1:18" ht="13.5">
      <c r="A109" s="69" t="str">
        <f t="shared" si="12"/>
        <v>2/2003</v>
      </c>
      <c r="B109" s="70">
        <v>37678</v>
      </c>
      <c r="C109" s="36">
        <v>635996</v>
      </c>
      <c r="D109" s="36">
        <f t="shared" si="10"/>
        <v>635.99599999999998</v>
      </c>
      <c r="E109" s="36"/>
      <c r="F109" s="36">
        <f t="shared" ca="1" si="11"/>
        <v>38168</v>
      </c>
      <c r="G109" s="71">
        <f t="shared" ca="1" si="13"/>
        <v>687.39099999999996</v>
      </c>
      <c r="I109" s="66"/>
      <c r="L109" s="68"/>
      <c r="N109" s="65"/>
      <c r="O109" s="62"/>
      <c r="Q109" s="64"/>
      <c r="R109" s="62"/>
    </row>
    <row r="110" spans="1:18" ht="13.5">
      <c r="A110" s="69" t="str">
        <f t="shared" si="12"/>
        <v>3/2003</v>
      </c>
      <c r="B110" s="70">
        <v>37706</v>
      </c>
      <c r="C110" s="36">
        <v>640891</v>
      </c>
      <c r="D110" s="36">
        <f t="shared" si="10"/>
        <v>640.89099999999996</v>
      </c>
      <c r="E110" s="36"/>
      <c r="F110" s="36">
        <f t="shared" ca="1" si="11"/>
        <v>38259</v>
      </c>
      <c r="G110" s="71">
        <f t="shared" ca="1" si="13"/>
        <v>698.61699999999996</v>
      </c>
      <c r="I110" s="66"/>
      <c r="L110" s="68"/>
      <c r="N110" s="65"/>
      <c r="O110" s="62"/>
      <c r="Q110" s="64"/>
      <c r="R110" s="62"/>
    </row>
    <row r="111" spans="1:18" ht="13.5">
      <c r="A111" s="69" t="str">
        <f t="shared" si="12"/>
        <v>4/2003</v>
      </c>
      <c r="B111" s="70">
        <v>37741</v>
      </c>
      <c r="C111" s="36">
        <v>647271</v>
      </c>
      <c r="D111" s="36">
        <f t="shared" si="10"/>
        <v>647.27099999999996</v>
      </c>
      <c r="E111" s="36"/>
      <c r="F111" s="36">
        <f t="shared" ca="1" si="11"/>
        <v>38350</v>
      </c>
      <c r="G111" s="71">
        <f t="shared" ca="1" si="13"/>
        <v>717.81299999999999</v>
      </c>
      <c r="I111" s="66"/>
      <c r="L111" s="68"/>
      <c r="N111" s="65"/>
      <c r="O111" s="62"/>
      <c r="Q111" s="64"/>
      <c r="R111" s="62"/>
    </row>
    <row r="112" spans="1:18" ht="13.5">
      <c r="A112" s="69" t="str">
        <f t="shared" si="12"/>
        <v>5/2003</v>
      </c>
      <c r="B112" s="70">
        <v>37769</v>
      </c>
      <c r="C112" s="36">
        <v>650859</v>
      </c>
      <c r="D112" s="36">
        <f t="shared" si="10"/>
        <v>650.85900000000004</v>
      </c>
      <c r="E112" s="36"/>
      <c r="F112" s="36">
        <f t="shared" ca="1" si="11"/>
        <v>38441</v>
      </c>
      <c r="G112" s="71">
        <f t="shared" ca="1" si="13"/>
        <v>717.53599999999994</v>
      </c>
      <c r="I112" s="66"/>
      <c r="L112" s="68"/>
      <c r="N112" s="65"/>
      <c r="O112" s="62"/>
      <c r="Q112" s="64"/>
      <c r="R112" s="62"/>
    </row>
    <row r="113" spans="1:18" ht="13.5">
      <c r="A113" s="69" t="str">
        <f t="shared" si="12"/>
        <v>6/2003</v>
      </c>
      <c r="B113" s="70">
        <v>37797</v>
      </c>
      <c r="C113" s="36">
        <v>651993</v>
      </c>
      <c r="D113" s="36">
        <f t="shared" si="10"/>
        <v>651.99300000000005</v>
      </c>
      <c r="E113" s="36"/>
      <c r="F113" s="36">
        <f t="shared" ca="1" si="11"/>
        <v>38532</v>
      </c>
      <c r="G113" s="71">
        <f t="shared" ca="1" si="13"/>
        <v>726.02200000000005</v>
      </c>
      <c r="I113" s="66"/>
      <c r="L113" s="68"/>
      <c r="N113" s="65"/>
      <c r="O113" s="62"/>
      <c r="Q113" s="64"/>
      <c r="R113" s="62"/>
    </row>
    <row r="114" spans="1:18" ht="13.5">
      <c r="A114" s="69" t="str">
        <f t="shared" si="12"/>
        <v>7/2003</v>
      </c>
      <c r="B114" s="70">
        <v>37832</v>
      </c>
      <c r="C114" s="36">
        <v>652856</v>
      </c>
      <c r="D114" s="36">
        <f t="shared" si="10"/>
        <v>652.85599999999999</v>
      </c>
      <c r="E114" s="36"/>
      <c r="F114" s="36">
        <f t="shared" ca="1" si="11"/>
        <v>38623</v>
      </c>
      <c r="G114" s="71">
        <f t="shared" ca="1" si="13"/>
        <v>736.08199999999999</v>
      </c>
      <c r="I114" s="66"/>
      <c r="L114" s="68"/>
      <c r="N114" s="65"/>
      <c r="O114" s="62"/>
      <c r="Q114" s="64"/>
      <c r="R114" s="62"/>
    </row>
    <row r="115" spans="1:18" ht="13.5">
      <c r="A115" s="69" t="str">
        <f t="shared" si="12"/>
        <v>8/2003</v>
      </c>
      <c r="B115" s="72">
        <v>37860</v>
      </c>
      <c r="C115" s="36">
        <v>653671</v>
      </c>
      <c r="D115" s="36">
        <f t="shared" si="10"/>
        <v>653.67100000000005</v>
      </c>
      <c r="E115" s="36"/>
      <c r="F115" s="36">
        <f t="shared" ca="1" si="11"/>
        <v>38714</v>
      </c>
      <c r="G115" s="71">
        <f t="shared" ca="1" si="13"/>
        <v>744.21</v>
      </c>
      <c r="I115" s="66"/>
      <c r="L115" s="68"/>
      <c r="N115" s="65"/>
      <c r="O115" s="62"/>
      <c r="Q115" s="64"/>
      <c r="R115" s="62"/>
    </row>
    <row r="116" spans="1:18" ht="13.5">
      <c r="A116" s="69" t="str">
        <f t="shared" si="12"/>
        <v>9/2003</v>
      </c>
      <c r="B116" s="73">
        <v>37888</v>
      </c>
      <c r="C116" s="36">
        <v>655993</v>
      </c>
      <c r="D116" s="36">
        <f t="shared" si="10"/>
        <v>655.99300000000005</v>
      </c>
      <c r="E116" s="36"/>
      <c r="F116" s="36">
        <f t="shared" ca="1" si="11"/>
        <v>38805</v>
      </c>
      <c r="G116" s="71">
        <f t="shared" ca="1" si="13"/>
        <v>758.529</v>
      </c>
      <c r="I116" s="66"/>
      <c r="L116" s="68"/>
      <c r="N116" s="65"/>
      <c r="O116" s="62"/>
      <c r="Q116" s="64"/>
      <c r="R116" s="62"/>
    </row>
    <row r="117" spans="1:18" ht="13.5">
      <c r="A117" s="69" t="str">
        <f t="shared" si="12"/>
        <v>10/2003</v>
      </c>
      <c r="B117" s="193">
        <v>37923</v>
      </c>
      <c r="C117" s="36">
        <v>658672</v>
      </c>
      <c r="D117" s="36">
        <f t="shared" si="10"/>
        <v>658.67200000000003</v>
      </c>
      <c r="E117" s="36"/>
      <c r="F117" s="36">
        <f t="shared" ca="1" si="11"/>
        <v>38896</v>
      </c>
      <c r="G117" s="71">
        <f t="shared" ca="1" si="13"/>
        <v>766.34900000000005</v>
      </c>
      <c r="I117" s="66"/>
      <c r="L117" s="68"/>
      <c r="N117" s="65"/>
      <c r="O117" s="62"/>
      <c r="Q117" s="64"/>
      <c r="R117" s="62"/>
    </row>
    <row r="118" spans="1:18" ht="13.5">
      <c r="A118" s="69" t="str">
        <f t="shared" si="12"/>
        <v>11/2003</v>
      </c>
      <c r="B118" s="193">
        <v>37951</v>
      </c>
      <c r="C118" s="36">
        <v>664515</v>
      </c>
      <c r="D118" s="36">
        <f t="shared" si="10"/>
        <v>664.51499999999999</v>
      </c>
      <c r="E118" s="36"/>
      <c r="F118" s="36">
        <f t="shared" ca="1" si="11"/>
        <v>38987</v>
      </c>
      <c r="G118" s="71">
        <f t="shared" ca="1" si="13"/>
        <v>768.91499999999996</v>
      </c>
      <c r="I118" s="66"/>
      <c r="L118" s="68"/>
      <c r="N118" s="65"/>
      <c r="O118" s="62"/>
      <c r="Q118" s="64"/>
      <c r="R118" s="62"/>
    </row>
    <row r="119" spans="1:18" ht="13.5">
      <c r="A119" s="69" t="str">
        <f t="shared" si="12"/>
        <v>12/2003</v>
      </c>
      <c r="B119" s="193">
        <v>37986</v>
      </c>
      <c r="C119" s="36">
        <v>666665</v>
      </c>
      <c r="D119" s="36">
        <f t="shared" si="10"/>
        <v>666.66499999999996</v>
      </c>
      <c r="E119" s="36"/>
      <c r="F119" s="36">
        <f t="shared" ca="1" si="11"/>
        <v>39078</v>
      </c>
      <c r="G119" s="71">
        <f t="shared" ca="1" si="13"/>
        <v>778.93799999999999</v>
      </c>
      <c r="I119" s="66"/>
      <c r="L119" s="68"/>
      <c r="N119" s="65"/>
      <c r="O119" s="62"/>
      <c r="Q119" s="64"/>
      <c r="R119" s="62"/>
    </row>
    <row r="120" spans="1:18" ht="13.5">
      <c r="A120" s="69" t="str">
        <f t="shared" si="12"/>
        <v>1/2004</v>
      </c>
      <c r="B120" s="193">
        <v>38014</v>
      </c>
      <c r="C120" s="36">
        <v>667060</v>
      </c>
      <c r="D120" s="36">
        <f t="shared" si="10"/>
        <v>667.06</v>
      </c>
      <c r="E120" s="36"/>
      <c r="F120" s="36">
        <f t="shared" ca="1" si="11"/>
        <v>39169</v>
      </c>
      <c r="G120" s="71">
        <f t="shared" ca="1" si="13"/>
        <v>780.89</v>
      </c>
      <c r="I120" s="66"/>
      <c r="L120" s="68"/>
      <c r="N120" s="65"/>
      <c r="O120" s="62"/>
      <c r="Q120" s="64"/>
      <c r="R120" s="62"/>
    </row>
    <row r="121" spans="1:18" ht="13.5">
      <c r="A121" s="69" t="str">
        <f t="shared" si="12"/>
        <v>2/2004</v>
      </c>
      <c r="B121" s="193">
        <v>38042</v>
      </c>
      <c r="C121" s="36">
        <v>671527</v>
      </c>
      <c r="D121" s="36">
        <f t="shared" si="10"/>
        <v>671.52700000000004</v>
      </c>
      <c r="E121" s="36"/>
      <c r="F121" s="36">
        <f t="shared" ca="1" si="11"/>
        <v>39260</v>
      </c>
      <c r="G121" s="71">
        <f t="shared" ca="1" si="13"/>
        <v>790.49699999999996</v>
      </c>
      <c r="I121" s="66"/>
      <c r="L121" s="68"/>
      <c r="N121" s="65"/>
      <c r="O121" s="62"/>
      <c r="Q121" s="64"/>
      <c r="R121" s="62"/>
    </row>
    <row r="122" spans="1:18" ht="13.5">
      <c r="A122" s="69" t="str">
        <f t="shared" si="12"/>
        <v>3/2004</v>
      </c>
      <c r="B122" s="193">
        <v>38077</v>
      </c>
      <c r="C122" s="36">
        <v>674084</v>
      </c>
      <c r="D122" s="36">
        <f t="shared" si="10"/>
        <v>674.08399999999995</v>
      </c>
      <c r="E122" s="36"/>
      <c r="F122" s="36">
        <f t="shared" ca="1" si="11"/>
        <v>39351</v>
      </c>
      <c r="G122" s="71">
        <f t="shared" ca="1" si="13"/>
        <v>779.63300000000004</v>
      </c>
      <c r="I122" s="66"/>
      <c r="L122" s="68"/>
      <c r="N122" s="65"/>
      <c r="O122" s="62"/>
      <c r="Q122" s="64"/>
      <c r="R122" s="62"/>
    </row>
    <row r="123" spans="1:18" ht="13.5">
      <c r="A123" s="69" t="str">
        <f t="shared" si="12"/>
        <v>4/2004</v>
      </c>
      <c r="B123" s="193">
        <v>38105</v>
      </c>
      <c r="C123" s="36">
        <v>676383</v>
      </c>
      <c r="D123" s="36">
        <f t="shared" si="10"/>
        <v>676.38300000000004</v>
      </c>
      <c r="E123" s="36"/>
      <c r="F123" s="36">
        <f t="shared" ca="1" si="11"/>
        <v>39442</v>
      </c>
      <c r="G123" s="71">
        <f t="shared" ca="1" si="13"/>
        <v>754.61199999999997</v>
      </c>
      <c r="I123" s="66"/>
      <c r="L123" s="68"/>
      <c r="N123" s="65"/>
      <c r="O123" s="62"/>
      <c r="Q123" s="64"/>
      <c r="R123" s="62"/>
    </row>
    <row r="124" spans="1:18" ht="13.5">
      <c r="A124" s="69" t="str">
        <f t="shared" si="12"/>
        <v>5/2004</v>
      </c>
      <c r="B124" s="193">
        <v>38133</v>
      </c>
      <c r="C124" s="36">
        <v>680633</v>
      </c>
      <c r="D124" s="36">
        <f t="shared" si="10"/>
        <v>680.63300000000004</v>
      </c>
      <c r="E124" s="36"/>
      <c r="F124" s="36">
        <f t="shared" ca="1" si="11"/>
        <v>39533</v>
      </c>
      <c r="G124" s="71">
        <f t="shared" ca="1" si="13"/>
        <v>612.30499999999995</v>
      </c>
      <c r="I124" s="66"/>
      <c r="L124" s="68"/>
      <c r="N124" s="65"/>
      <c r="O124" s="62"/>
      <c r="Q124" s="64"/>
      <c r="R124" s="62"/>
    </row>
    <row r="125" spans="1:18" ht="13.5">
      <c r="A125" s="69" t="str">
        <f t="shared" si="12"/>
        <v>6/2004</v>
      </c>
      <c r="B125" s="193">
        <v>38168</v>
      </c>
      <c r="C125" s="36">
        <v>687391</v>
      </c>
      <c r="D125" s="36">
        <f t="shared" si="10"/>
        <v>687.39099999999996</v>
      </c>
      <c r="E125" s="36"/>
      <c r="F125" s="36">
        <f t="shared" ca="1" si="11"/>
        <v>39624</v>
      </c>
      <c r="G125" s="71">
        <f t="shared" ca="1" si="13"/>
        <v>478.79599999999999</v>
      </c>
      <c r="I125" s="66"/>
      <c r="L125" s="68"/>
      <c r="N125" s="65"/>
      <c r="O125" s="62"/>
      <c r="Q125" s="64"/>
      <c r="R125" s="62"/>
    </row>
    <row r="126" spans="1:18" ht="13.5">
      <c r="A126" s="69" t="str">
        <f t="shared" si="12"/>
        <v>7/2004</v>
      </c>
      <c r="B126" s="193">
        <v>38196</v>
      </c>
      <c r="C126" s="36">
        <v>693717</v>
      </c>
      <c r="D126" s="36">
        <f t="shared" si="10"/>
        <v>693.71699999999998</v>
      </c>
      <c r="E126" s="36"/>
      <c r="F126" s="36">
        <f t="shared" ca="1" si="11"/>
        <v>39715</v>
      </c>
      <c r="G126" s="71">
        <f t="shared" ca="1" si="13"/>
        <v>476.57799999999997</v>
      </c>
      <c r="I126" s="66"/>
      <c r="L126" s="68"/>
      <c r="N126" s="65"/>
      <c r="O126" s="62"/>
      <c r="Q126" s="64"/>
      <c r="R126" s="62"/>
    </row>
    <row r="127" spans="1:18" ht="13.5">
      <c r="A127" s="69" t="str">
        <f t="shared" si="12"/>
        <v>8/2004</v>
      </c>
      <c r="B127" s="193">
        <v>38224</v>
      </c>
      <c r="C127" s="36">
        <v>694840</v>
      </c>
      <c r="D127" s="36">
        <f t="shared" si="10"/>
        <v>694.84</v>
      </c>
      <c r="E127" s="36"/>
      <c r="F127" s="36">
        <f t="shared" ca="1" si="11"/>
        <v>39813</v>
      </c>
      <c r="G127" s="71">
        <f t="shared" ca="1" si="13"/>
        <v>475.92099999999999</v>
      </c>
      <c r="I127" s="66"/>
      <c r="L127" s="68"/>
      <c r="N127" s="65"/>
      <c r="O127" s="62"/>
      <c r="Q127" s="64"/>
      <c r="R127" s="62"/>
    </row>
    <row r="128" spans="1:18" ht="13.5">
      <c r="A128" s="69" t="str">
        <f t="shared" si="12"/>
        <v>9/2004</v>
      </c>
      <c r="B128" s="193">
        <v>38259</v>
      </c>
      <c r="C128" s="36">
        <v>698617</v>
      </c>
      <c r="D128" s="36">
        <f t="shared" si="10"/>
        <v>698.61699999999996</v>
      </c>
      <c r="E128" s="36"/>
      <c r="F128" s="36">
        <f t="shared" ca="1" si="11"/>
        <v>39897</v>
      </c>
      <c r="G128" s="71">
        <f t="shared" ca="1" si="13"/>
        <v>474.74599999999998</v>
      </c>
      <c r="I128" s="66"/>
      <c r="L128" s="68"/>
      <c r="N128" s="65"/>
      <c r="O128" s="62"/>
      <c r="Q128" s="64"/>
      <c r="R128" s="62"/>
    </row>
    <row r="129" spans="1:18" ht="13.5">
      <c r="A129" s="69" t="str">
        <f t="shared" si="12"/>
        <v>10/2004</v>
      </c>
      <c r="B129" s="193">
        <v>38287</v>
      </c>
      <c r="C129" s="36">
        <v>706730</v>
      </c>
      <c r="D129" s="36">
        <f t="shared" si="10"/>
        <v>706.73</v>
      </c>
      <c r="E129" s="36"/>
      <c r="F129" s="36">
        <f t="shared" ca="1" si="11"/>
        <v>39988</v>
      </c>
      <c r="G129" s="71">
        <f t="shared" ca="1" si="13"/>
        <v>653.19299999999998</v>
      </c>
      <c r="I129" s="66"/>
      <c r="L129" s="68"/>
      <c r="N129" s="65"/>
      <c r="O129" s="62"/>
      <c r="Q129" s="64"/>
      <c r="R129" s="62"/>
    </row>
    <row r="130" spans="1:18" ht="13.5">
      <c r="A130" s="69" t="str">
        <f t="shared" si="12"/>
        <v>11/2004</v>
      </c>
      <c r="B130" s="193">
        <v>38315</v>
      </c>
      <c r="C130" s="36">
        <v>711595</v>
      </c>
      <c r="D130" s="36">
        <f t="shared" si="10"/>
        <v>711.59500000000003</v>
      </c>
      <c r="E130" s="36"/>
      <c r="F130" s="36">
        <f t="shared" ca="1" si="11"/>
        <v>40086</v>
      </c>
      <c r="G130" s="71">
        <f t="shared" ca="1" si="13"/>
        <v>769.16</v>
      </c>
      <c r="I130" s="66"/>
      <c r="L130" s="68"/>
      <c r="N130" s="65"/>
      <c r="O130" s="62"/>
      <c r="Q130" s="64"/>
      <c r="R130" s="62"/>
    </row>
    <row r="131" spans="1:18" ht="13.5">
      <c r="A131" s="69" t="str">
        <f t="shared" si="12"/>
        <v>12/2004</v>
      </c>
      <c r="B131" s="193">
        <v>38350</v>
      </c>
      <c r="C131" s="36">
        <v>717813</v>
      </c>
      <c r="D131" s="36">
        <f t="shared" si="10"/>
        <v>717.81299999999999</v>
      </c>
      <c r="E131" s="36"/>
      <c r="F131" s="36">
        <f t="shared" ca="1" si="11"/>
        <v>40177</v>
      </c>
      <c r="G131" s="71">
        <f t="shared" ca="1" si="13"/>
        <v>776.58699999999999</v>
      </c>
      <c r="I131" s="66"/>
      <c r="L131" s="68"/>
      <c r="N131" s="65"/>
      <c r="O131" s="62"/>
      <c r="Q131" s="64"/>
      <c r="R131" s="62"/>
    </row>
    <row r="132" spans="1:18" ht="13.5">
      <c r="A132" s="69" t="str">
        <f t="shared" si="12"/>
        <v>1/2005</v>
      </c>
      <c r="B132" s="193">
        <v>38378</v>
      </c>
      <c r="C132" s="36">
        <v>717827</v>
      </c>
      <c r="D132" s="36">
        <f t="shared" si="10"/>
        <v>717.827</v>
      </c>
      <c r="E132" s="36"/>
      <c r="F132" s="36">
        <f t="shared" ca="1" si="11"/>
        <v>40268</v>
      </c>
      <c r="G132" s="71">
        <f t="shared" ca="1" si="13"/>
        <v>776.70500000000004</v>
      </c>
      <c r="I132" s="66"/>
      <c r="L132" s="68"/>
      <c r="N132" s="65"/>
      <c r="O132" s="62"/>
      <c r="Q132" s="64"/>
      <c r="R132" s="63"/>
    </row>
    <row r="133" spans="1:18" ht="13.5">
      <c r="A133" s="69" t="str">
        <f t="shared" si="12"/>
        <v>2/2005</v>
      </c>
      <c r="B133" s="193">
        <v>38406</v>
      </c>
      <c r="C133" s="36">
        <v>717839</v>
      </c>
      <c r="D133" s="36">
        <f t="shared" si="10"/>
        <v>717.83900000000006</v>
      </c>
      <c r="E133" s="36"/>
      <c r="F133" s="36">
        <f t="shared" ca="1" si="11"/>
        <v>40359</v>
      </c>
      <c r="G133" s="71">
        <f t="shared" ca="1" si="13"/>
        <v>776.98900000000003</v>
      </c>
      <c r="I133" s="66"/>
      <c r="L133" s="68"/>
      <c r="N133" s="65"/>
      <c r="O133" s="62"/>
      <c r="Q133" s="64"/>
      <c r="R133" s="63"/>
    </row>
    <row r="134" spans="1:18" ht="13.5">
      <c r="A134" s="69" t="str">
        <f t="shared" si="12"/>
        <v>3/2005</v>
      </c>
      <c r="B134" s="193">
        <v>38441</v>
      </c>
      <c r="C134" s="36">
        <v>717536</v>
      </c>
      <c r="D134" s="36">
        <f t="shared" si="10"/>
        <v>717.53599999999994</v>
      </c>
      <c r="E134" s="36"/>
      <c r="F134" s="36">
        <f t="shared" ca="1" si="11"/>
        <v>40450</v>
      </c>
      <c r="G134" s="71">
        <f t="shared" ca="1" si="13"/>
        <v>811.66899999999998</v>
      </c>
      <c r="I134" s="66"/>
      <c r="L134" s="68"/>
      <c r="N134" s="65"/>
      <c r="O134" s="62"/>
      <c r="Q134" s="64"/>
      <c r="R134" s="63"/>
    </row>
    <row r="135" spans="1:18" ht="13.5">
      <c r="A135" s="69" t="str">
        <f t="shared" si="12"/>
        <v>4/2005</v>
      </c>
      <c r="B135" s="193">
        <v>38469</v>
      </c>
      <c r="C135" s="36">
        <v>718638</v>
      </c>
      <c r="D135" s="36">
        <f t="shared" si="10"/>
        <v>718.63800000000003</v>
      </c>
      <c r="E135" s="36"/>
      <c r="F135" s="36">
        <f t="shared" ca="1" si="11"/>
        <v>40541</v>
      </c>
      <c r="G135" s="71">
        <f t="shared" ca="1" si="13"/>
        <v>1016.102</v>
      </c>
      <c r="I135" s="66"/>
      <c r="L135" s="68"/>
      <c r="N135" s="65"/>
      <c r="O135" s="62"/>
      <c r="Q135" s="64"/>
      <c r="R135" s="63"/>
    </row>
    <row r="136" spans="1:18" ht="13.5">
      <c r="A136" s="69" t="str">
        <f t="shared" si="12"/>
        <v>5/2005</v>
      </c>
      <c r="B136" s="193">
        <v>38497</v>
      </c>
      <c r="C136" s="36">
        <v>722992</v>
      </c>
      <c r="D136" s="36">
        <f t="shared" si="10"/>
        <v>722.99199999999996</v>
      </c>
      <c r="E136" s="36"/>
      <c r="F136" s="36">
        <f t="shared" ca="1" si="11"/>
        <v>40632</v>
      </c>
      <c r="G136" s="71">
        <f t="shared" ca="1" si="13"/>
        <v>1333.4449999999999</v>
      </c>
      <c r="I136" s="66"/>
      <c r="L136" s="68"/>
      <c r="N136" s="65"/>
      <c r="O136" s="62"/>
      <c r="Q136" s="64"/>
      <c r="R136" s="63"/>
    </row>
    <row r="137" spans="1:18" ht="13.5">
      <c r="A137" s="69" t="str">
        <f t="shared" si="12"/>
        <v>6/2005</v>
      </c>
      <c r="B137" s="193">
        <v>38532</v>
      </c>
      <c r="C137" s="36">
        <v>726022</v>
      </c>
      <c r="D137" s="36">
        <f t="shared" si="10"/>
        <v>726.02200000000005</v>
      </c>
      <c r="E137" s="36"/>
      <c r="F137" s="36">
        <f t="shared" ca="1" si="11"/>
        <v>40723</v>
      </c>
      <c r="G137" s="71">
        <f t="shared" ca="1" si="13"/>
        <v>1617.06</v>
      </c>
      <c r="I137" s="66"/>
      <c r="L137" s="68"/>
      <c r="N137" s="65"/>
      <c r="O137" s="62"/>
      <c r="Q137" s="64"/>
      <c r="R137" s="62"/>
    </row>
    <row r="138" spans="1:18" ht="13.5">
      <c r="A138" s="69" t="str">
        <f t="shared" si="12"/>
        <v>7/2005</v>
      </c>
      <c r="B138" s="193">
        <v>38560</v>
      </c>
      <c r="C138" s="36">
        <v>724702</v>
      </c>
      <c r="D138" s="36">
        <f t="shared" si="10"/>
        <v>724.702</v>
      </c>
      <c r="E138" s="36"/>
      <c r="F138" s="36">
        <f t="shared" ca="1" si="11"/>
        <v>40814</v>
      </c>
      <c r="G138" s="71">
        <f t="shared" ca="1" si="13"/>
        <v>1664.655</v>
      </c>
      <c r="I138" s="66"/>
      <c r="L138" s="68"/>
      <c r="N138" s="65"/>
      <c r="O138" s="62"/>
      <c r="Q138" s="64"/>
      <c r="R138" s="62"/>
    </row>
    <row r="139" spans="1:18" ht="13.5">
      <c r="A139" s="69" t="str">
        <f t="shared" si="12"/>
        <v>8/2005</v>
      </c>
      <c r="B139" s="193">
        <v>38595</v>
      </c>
      <c r="C139" s="36">
        <v>730380</v>
      </c>
      <c r="D139" s="36">
        <f t="shared" si="10"/>
        <v>730.38</v>
      </c>
      <c r="E139" s="36"/>
      <c r="F139" s="36">
        <f t="shared" ca="1" si="11"/>
        <v>40905</v>
      </c>
      <c r="G139" s="71">
        <f t="shared" ca="1" si="13"/>
        <v>1672.0920000000001</v>
      </c>
      <c r="I139" s="66"/>
      <c r="L139" s="68"/>
      <c r="N139" s="65"/>
      <c r="O139" s="62"/>
      <c r="Q139" s="64"/>
      <c r="R139" s="63"/>
    </row>
    <row r="140" spans="1:18" ht="13.5">
      <c r="A140" s="69" t="str">
        <f t="shared" si="12"/>
        <v>9/2005</v>
      </c>
      <c r="B140" s="193">
        <v>38623</v>
      </c>
      <c r="C140" s="36">
        <v>736082</v>
      </c>
      <c r="D140" s="36">
        <f t="shared" si="10"/>
        <v>736.08199999999999</v>
      </c>
      <c r="E140" s="36"/>
      <c r="F140" s="36">
        <f t="shared" ca="1" si="11"/>
        <v>40996</v>
      </c>
      <c r="G140" s="71">
        <f t="shared" ca="1" si="13"/>
        <v>1664.9110000000001</v>
      </c>
      <c r="I140" s="66"/>
      <c r="L140" s="68"/>
      <c r="N140" s="65"/>
      <c r="O140" s="62"/>
      <c r="Q140" s="64"/>
      <c r="R140" s="63"/>
    </row>
    <row r="141" spans="1:18" ht="13.5">
      <c r="A141" s="69" t="str">
        <f t="shared" si="12"/>
        <v>10/2005</v>
      </c>
      <c r="B141" s="193">
        <v>38651</v>
      </c>
      <c r="C141" s="36">
        <v>739542</v>
      </c>
      <c r="D141" s="36">
        <f t="shared" si="10"/>
        <v>739.54200000000003</v>
      </c>
      <c r="E141" s="36"/>
      <c r="F141" s="36">
        <f t="shared" ca="1" si="11"/>
        <v>41087</v>
      </c>
      <c r="G141" s="71">
        <f t="shared" ca="1" si="13"/>
        <v>1666.53</v>
      </c>
      <c r="I141" s="75"/>
      <c r="L141" s="76"/>
      <c r="N141" s="77"/>
      <c r="O141" s="78"/>
      <c r="Q141" s="77"/>
      <c r="R141" s="78"/>
    </row>
    <row r="142" spans="1:18" ht="14.25" thickBot="1">
      <c r="A142" s="69" t="str">
        <f t="shared" si="12"/>
        <v>11/2005</v>
      </c>
      <c r="B142" s="193">
        <v>38686</v>
      </c>
      <c r="C142" s="36">
        <v>744168</v>
      </c>
      <c r="D142" s="36">
        <f t="shared" si="10"/>
        <v>744.16800000000001</v>
      </c>
      <c r="E142" s="36"/>
      <c r="F142" s="36">
        <f t="shared" ca="1" si="11"/>
        <v>41178</v>
      </c>
      <c r="G142" s="71">
        <f t="shared" ca="1" si="13"/>
        <v>1648.403</v>
      </c>
      <c r="I142" s="75"/>
      <c r="L142" s="79"/>
      <c r="M142" s="80"/>
      <c r="N142" s="80"/>
      <c r="O142" s="81"/>
      <c r="P142" s="82"/>
      <c r="Q142" s="82"/>
      <c r="R142" s="81"/>
    </row>
    <row r="143" spans="1:18" ht="13.5">
      <c r="A143" s="69" t="str">
        <f t="shared" si="12"/>
        <v>12/2005</v>
      </c>
      <c r="B143" s="194">
        <v>38714</v>
      </c>
      <c r="C143" s="36">
        <v>744210</v>
      </c>
      <c r="D143" s="36">
        <f t="shared" si="10"/>
        <v>744.21</v>
      </c>
      <c r="E143" s="36"/>
      <c r="F143" s="36">
        <f t="shared" ca="1" si="11"/>
        <v>41269</v>
      </c>
      <c r="G143" s="71">
        <f t="shared" ca="1" si="13"/>
        <v>1656.93</v>
      </c>
      <c r="I143" s="84"/>
      <c r="L143" s="83"/>
      <c r="M143" s="85"/>
      <c r="N143" s="85"/>
      <c r="O143" s="86"/>
      <c r="P143" s="85"/>
      <c r="Q143" s="85"/>
      <c r="R143" s="86"/>
    </row>
    <row r="144" spans="1:18" ht="15">
      <c r="A144" s="69" t="str">
        <f t="shared" si="12"/>
        <v>1/2006</v>
      </c>
      <c r="B144" s="193">
        <v>38742</v>
      </c>
      <c r="C144" s="36">
        <v>746588</v>
      </c>
      <c r="D144" s="36">
        <f t="shared" si="10"/>
        <v>746.58799999999997</v>
      </c>
      <c r="E144" s="36"/>
      <c r="F144" s="36">
        <f t="shared" ca="1" si="11"/>
        <v>0</v>
      </c>
      <c r="G144" s="71">
        <f t="shared" ca="1" si="13"/>
        <v>0</v>
      </c>
      <c r="I144" s="87"/>
      <c r="L144" s="87"/>
      <c r="M144" s="88"/>
      <c r="N144" s="88"/>
      <c r="O144" s="88"/>
      <c r="P144" s="88"/>
      <c r="Q144" s="88"/>
      <c r="R144" s="88"/>
    </row>
    <row r="145" spans="1:18" ht="17.25" customHeight="1">
      <c r="A145" s="69" t="str">
        <f t="shared" si="12"/>
        <v>2/2006</v>
      </c>
      <c r="B145" s="193">
        <v>38770</v>
      </c>
      <c r="C145" s="36">
        <v>752549</v>
      </c>
      <c r="D145" s="36">
        <f t="shared" si="10"/>
        <v>752.54899999999998</v>
      </c>
      <c r="E145" s="36"/>
      <c r="F145" s="36">
        <f t="shared" ca="1" si="11"/>
        <v>0</v>
      </c>
      <c r="G145" s="71">
        <f t="shared" ca="1" si="13"/>
        <v>0</v>
      </c>
      <c r="I145" s="87"/>
      <c r="L145" s="87"/>
      <c r="M145" s="88"/>
      <c r="N145" s="88"/>
      <c r="O145" s="88"/>
      <c r="P145" s="88"/>
      <c r="Q145" s="88"/>
      <c r="R145" s="88"/>
    </row>
    <row r="146" spans="1:18" ht="15">
      <c r="A146" s="69" t="str">
        <f t="shared" si="12"/>
        <v>3/2006</v>
      </c>
      <c r="B146" s="193">
        <v>38805</v>
      </c>
      <c r="C146" s="36">
        <v>758529</v>
      </c>
      <c r="D146" s="36">
        <f t="shared" si="10"/>
        <v>758.529</v>
      </c>
      <c r="E146" s="36"/>
      <c r="F146" s="36">
        <f t="shared" ca="1" si="11"/>
        <v>0</v>
      </c>
      <c r="G146" s="71">
        <f t="shared" ca="1" si="13"/>
        <v>0</v>
      </c>
      <c r="H146" s="68"/>
      <c r="I146" s="87"/>
      <c r="L146" s="87"/>
      <c r="M146" s="88"/>
      <c r="N146" s="88"/>
      <c r="O146" s="88"/>
      <c r="P146" s="88"/>
      <c r="Q146" s="88"/>
      <c r="R146" s="88"/>
    </row>
    <row r="147" spans="1:18" ht="15.75">
      <c r="A147" s="69" t="str">
        <f t="shared" si="12"/>
        <v>4/2006</v>
      </c>
      <c r="B147" s="193">
        <v>38833</v>
      </c>
      <c r="C147" s="36">
        <v>759683</v>
      </c>
      <c r="D147" s="36">
        <f t="shared" si="10"/>
        <v>759.68299999999999</v>
      </c>
      <c r="E147" s="36"/>
      <c r="F147" s="36">
        <f t="shared" ca="1" si="11"/>
        <v>0</v>
      </c>
      <c r="G147" s="71">
        <f ca="1">OFFSET(D$107,(ROW(D147)-103)*3,0)</f>
        <v>0</v>
      </c>
      <c r="H147" s="87"/>
      <c r="I147" s="74"/>
      <c r="L147" s="74"/>
      <c r="M147" s="89"/>
      <c r="N147" s="89"/>
      <c r="O147" s="89"/>
      <c r="P147" s="89"/>
      <c r="Q147" s="89"/>
      <c r="R147" s="89"/>
    </row>
    <row r="148" spans="1:18" ht="15.75">
      <c r="A148" s="69" t="str">
        <f t="shared" si="12"/>
        <v>5/2006</v>
      </c>
      <c r="B148" s="193">
        <v>38868</v>
      </c>
      <c r="C148" s="36">
        <v>762411</v>
      </c>
      <c r="D148" s="36">
        <f t="shared" si="10"/>
        <v>762.41099999999994</v>
      </c>
      <c r="E148" s="36"/>
      <c r="F148" s="36"/>
      <c r="G148" s="71"/>
      <c r="H148" s="87"/>
      <c r="I148" s="74"/>
      <c r="L148" s="74"/>
      <c r="M148" s="89"/>
      <c r="N148" s="89"/>
      <c r="O148" s="89"/>
      <c r="P148" s="89"/>
      <c r="Q148" s="89"/>
      <c r="R148" s="89"/>
    </row>
    <row r="149" spans="1:18" ht="15.75">
      <c r="A149" s="69" t="str">
        <f t="shared" si="12"/>
        <v>6/2006</v>
      </c>
      <c r="B149" s="193">
        <v>38896</v>
      </c>
      <c r="C149" s="36">
        <v>766349</v>
      </c>
      <c r="D149" s="36">
        <f t="shared" si="10"/>
        <v>766.34900000000005</v>
      </c>
      <c r="E149" s="36"/>
      <c r="F149" s="36"/>
      <c r="G149" s="74"/>
      <c r="H149" s="74"/>
      <c r="I149" s="74"/>
      <c r="L149" s="74"/>
      <c r="M149" s="89"/>
      <c r="N149" s="89"/>
      <c r="O149" s="89"/>
      <c r="P149" s="89"/>
      <c r="Q149" s="89"/>
      <c r="R149" s="89"/>
    </row>
    <row r="150" spans="1:18" ht="15.75">
      <c r="A150" s="69" t="str">
        <f t="shared" si="12"/>
        <v>7/2006</v>
      </c>
      <c r="B150" s="193">
        <v>38924</v>
      </c>
      <c r="C150" s="36">
        <v>764763</v>
      </c>
      <c r="D150" s="36">
        <f t="shared" si="10"/>
        <v>764.76300000000003</v>
      </c>
      <c r="E150" s="36"/>
      <c r="F150" s="36"/>
      <c r="G150" s="87"/>
      <c r="H150" s="87"/>
      <c r="I150" s="74"/>
      <c r="L150" s="74"/>
      <c r="M150" s="89"/>
      <c r="N150" s="89"/>
      <c r="O150" s="89"/>
      <c r="P150" s="89"/>
      <c r="Q150" s="89"/>
      <c r="R150" s="89"/>
    </row>
    <row r="151" spans="1:18" ht="13.5">
      <c r="A151" s="69" t="str">
        <f t="shared" si="12"/>
        <v>8/2006</v>
      </c>
      <c r="B151" s="193">
        <v>38959</v>
      </c>
      <c r="C151" s="36">
        <v>766738</v>
      </c>
      <c r="D151" s="36">
        <f t="shared" si="10"/>
        <v>766.73800000000006</v>
      </c>
      <c r="E151" s="36"/>
      <c r="F151" s="36"/>
      <c r="G151" s="192"/>
      <c r="H151" s="192"/>
      <c r="I151" s="192"/>
      <c r="L151" s="192"/>
    </row>
    <row r="152" spans="1:18" ht="13.5">
      <c r="A152" s="69" t="str">
        <f t="shared" si="12"/>
        <v>9/2006</v>
      </c>
      <c r="B152" s="193">
        <v>38987</v>
      </c>
      <c r="C152" s="36">
        <v>768915</v>
      </c>
      <c r="D152" s="36">
        <f t="shared" si="10"/>
        <v>768.91499999999996</v>
      </c>
      <c r="E152" s="36"/>
      <c r="F152" s="36"/>
      <c r="G152" s="192"/>
      <c r="H152" s="192"/>
      <c r="I152" s="192"/>
      <c r="L152" s="192"/>
    </row>
    <row r="153" spans="1:18" ht="13.5">
      <c r="A153" s="69" t="str">
        <f t="shared" si="12"/>
        <v>10/2006</v>
      </c>
      <c r="B153" s="193">
        <v>39015</v>
      </c>
      <c r="C153" s="36">
        <v>768422</v>
      </c>
      <c r="D153" s="36">
        <f t="shared" si="10"/>
        <v>768.42200000000003</v>
      </c>
      <c r="E153" s="36"/>
      <c r="F153" s="36"/>
      <c r="G153" s="192"/>
      <c r="H153" s="192"/>
      <c r="I153" s="192"/>
      <c r="L153" s="192"/>
    </row>
    <row r="154" spans="1:18" ht="13.5">
      <c r="A154" s="69" t="str">
        <f t="shared" si="12"/>
        <v>11/2006</v>
      </c>
      <c r="B154" s="193">
        <v>39050</v>
      </c>
      <c r="C154" s="36">
        <v>772610</v>
      </c>
      <c r="D154" s="36">
        <f t="shared" si="10"/>
        <v>772.61</v>
      </c>
      <c r="E154" s="36"/>
      <c r="F154" s="36"/>
      <c r="G154" s="192"/>
      <c r="H154" s="192"/>
      <c r="I154" s="192"/>
      <c r="L154" s="192"/>
    </row>
    <row r="155" spans="1:18" ht="13.5">
      <c r="A155" s="69" t="str">
        <f t="shared" si="12"/>
        <v>12/2006</v>
      </c>
      <c r="B155" s="193">
        <v>39078</v>
      </c>
      <c r="C155" s="36">
        <v>778938</v>
      </c>
      <c r="D155" s="36">
        <f t="shared" si="10"/>
        <v>778.93799999999999</v>
      </c>
      <c r="E155" s="36"/>
      <c r="F155" s="36"/>
      <c r="G155" s="192"/>
      <c r="H155" s="192"/>
      <c r="I155" s="192"/>
      <c r="L155" s="192"/>
    </row>
    <row r="156" spans="1:18" ht="13.5">
      <c r="A156" s="69" t="str">
        <f t="shared" si="12"/>
        <v>1/2007</v>
      </c>
      <c r="B156" s="193">
        <v>39113</v>
      </c>
      <c r="C156" s="36">
        <v>778863</v>
      </c>
      <c r="D156" s="36">
        <f t="shared" si="10"/>
        <v>778.86300000000006</v>
      </c>
      <c r="E156" s="36"/>
      <c r="F156" s="36"/>
      <c r="G156" s="192"/>
      <c r="H156" s="192"/>
      <c r="I156" s="192"/>
      <c r="L156" s="192"/>
    </row>
    <row r="157" spans="1:18" ht="13.5">
      <c r="A157" s="69" t="str">
        <f t="shared" si="12"/>
        <v>2/2007</v>
      </c>
      <c r="B157" s="193">
        <v>39141</v>
      </c>
      <c r="C157" s="36">
        <v>780793</v>
      </c>
      <c r="D157" s="36">
        <f t="shared" si="10"/>
        <v>780.79300000000001</v>
      </c>
      <c r="E157" s="36"/>
      <c r="F157" s="36"/>
      <c r="G157" s="192"/>
      <c r="H157" s="192"/>
      <c r="I157" s="192"/>
      <c r="L157" s="192"/>
    </row>
    <row r="158" spans="1:18" ht="13.5">
      <c r="A158" s="69" t="str">
        <f t="shared" si="12"/>
        <v>3/2007</v>
      </c>
      <c r="B158" s="193">
        <v>39169</v>
      </c>
      <c r="C158" s="36">
        <v>780890</v>
      </c>
      <c r="D158" s="36">
        <f t="shared" si="10"/>
        <v>780.89</v>
      </c>
      <c r="E158" s="36"/>
      <c r="F158" s="36"/>
      <c r="G158" s="192"/>
      <c r="H158" s="192"/>
      <c r="I158" s="192"/>
      <c r="L158" s="192"/>
    </row>
    <row r="159" spans="1:18" ht="13.5">
      <c r="A159" s="69" t="str">
        <f t="shared" si="12"/>
        <v>4/2007</v>
      </c>
      <c r="B159" s="193">
        <v>39197</v>
      </c>
      <c r="C159" s="36">
        <v>787149</v>
      </c>
      <c r="D159" s="36">
        <f t="shared" si="10"/>
        <v>787.149</v>
      </c>
      <c r="E159" s="36"/>
      <c r="F159" s="36"/>
      <c r="G159" s="192"/>
      <c r="H159" s="192"/>
      <c r="I159" s="192"/>
      <c r="L159" s="192"/>
    </row>
    <row r="160" spans="1:18" ht="13.5">
      <c r="A160" s="69" t="str">
        <f t="shared" si="12"/>
        <v>5/2007</v>
      </c>
      <c r="B160" s="193">
        <v>39232</v>
      </c>
      <c r="C160" s="36">
        <v>790260</v>
      </c>
      <c r="D160" s="36">
        <f t="shared" si="10"/>
        <v>790.26</v>
      </c>
      <c r="E160" s="36"/>
      <c r="F160" s="36"/>
      <c r="G160" s="192"/>
      <c r="H160" s="192"/>
      <c r="I160" s="192"/>
      <c r="L160" s="192"/>
    </row>
    <row r="161" spans="1:12" ht="13.5">
      <c r="A161" s="69" t="str">
        <f t="shared" si="12"/>
        <v>6/2007</v>
      </c>
      <c r="B161" s="193">
        <v>39260</v>
      </c>
      <c r="C161" s="36">
        <v>790497</v>
      </c>
      <c r="D161" s="36">
        <f t="shared" si="10"/>
        <v>790.49699999999996</v>
      </c>
      <c r="E161" s="36"/>
      <c r="F161" s="36"/>
      <c r="G161" s="192"/>
      <c r="H161" s="192"/>
      <c r="I161" s="192"/>
      <c r="L161" s="192"/>
    </row>
    <row r="162" spans="1:12" ht="13.5">
      <c r="A162" s="69" t="str">
        <f t="shared" si="12"/>
        <v>7/2007</v>
      </c>
      <c r="B162" s="193">
        <v>39288</v>
      </c>
      <c r="C162" s="36">
        <v>790714</v>
      </c>
      <c r="D162" s="36">
        <f t="shared" si="10"/>
        <v>790.71400000000006</v>
      </c>
      <c r="E162" s="36"/>
      <c r="F162" s="36"/>
      <c r="G162" s="192"/>
      <c r="H162" s="192"/>
      <c r="I162" s="192"/>
      <c r="L162" s="192"/>
    </row>
    <row r="163" spans="1:12" ht="13.5">
      <c r="A163" s="69" t="str">
        <f t="shared" si="12"/>
        <v>8/2007</v>
      </c>
      <c r="B163" s="193">
        <v>39323</v>
      </c>
      <c r="C163" s="36">
        <v>784637</v>
      </c>
      <c r="D163" s="36">
        <f t="shared" si="10"/>
        <v>784.63699999999994</v>
      </c>
      <c r="E163" s="36"/>
      <c r="F163" s="36"/>
      <c r="G163" s="192"/>
      <c r="H163" s="192"/>
      <c r="I163" s="192"/>
      <c r="L163" s="192"/>
    </row>
    <row r="164" spans="1:12" ht="13.5">
      <c r="A164" s="69" t="str">
        <f t="shared" si="12"/>
        <v>9/2007</v>
      </c>
      <c r="B164" s="193">
        <v>39351</v>
      </c>
      <c r="C164" s="36">
        <v>779633</v>
      </c>
      <c r="D164" s="36">
        <f t="shared" si="10"/>
        <v>779.63300000000004</v>
      </c>
      <c r="E164" s="36"/>
      <c r="F164" s="36"/>
      <c r="G164" s="192"/>
      <c r="H164" s="192"/>
      <c r="I164" s="192"/>
      <c r="L164" s="192"/>
    </row>
    <row r="165" spans="1:12" ht="13.5">
      <c r="A165" s="69" t="str">
        <f t="shared" si="12"/>
        <v>10/2007</v>
      </c>
      <c r="B165" s="193">
        <v>39386</v>
      </c>
      <c r="C165" s="36">
        <v>779586</v>
      </c>
      <c r="D165" s="36">
        <f t="shared" si="10"/>
        <v>779.58600000000001</v>
      </c>
      <c r="E165" s="36"/>
      <c r="F165" s="36"/>
      <c r="G165" s="192"/>
      <c r="H165" s="192"/>
      <c r="I165" s="192"/>
      <c r="L165" s="192"/>
    </row>
    <row r="166" spans="1:12" ht="13.5">
      <c r="A166" s="69" t="str">
        <f t="shared" si="12"/>
        <v>11/2007</v>
      </c>
      <c r="B166" s="193">
        <v>39414</v>
      </c>
      <c r="C166" s="36">
        <v>779693</v>
      </c>
      <c r="D166" s="36">
        <f t="shared" si="10"/>
        <v>779.69299999999998</v>
      </c>
      <c r="E166" s="36"/>
      <c r="F166" s="36"/>
      <c r="G166" s="192"/>
      <c r="H166" s="192"/>
      <c r="I166" s="192"/>
      <c r="L166" s="192"/>
    </row>
    <row r="167" spans="1:12" ht="13.5">
      <c r="A167" s="69" t="str">
        <f t="shared" si="12"/>
        <v>12/2007</v>
      </c>
      <c r="B167" s="193">
        <v>39442</v>
      </c>
      <c r="C167" s="36">
        <v>754612</v>
      </c>
      <c r="D167" s="36">
        <f t="shared" si="10"/>
        <v>754.61199999999997</v>
      </c>
      <c r="E167" s="36"/>
      <c r="F167" s="36"/>
      <c r="G167" s="192"/>
      <c r="H167" s="192"/>
      <c r="I167" s="192"/>
      <c r="L167" s="192"/>
    </row>
    <row r="168" spans="1:12" ht="13.5">
      <c r="A168" s="69" t="str">
        <f t="shared" si="12"/>
        <v>1/2008</v>
      </c>
      <c r="B168" s="193">
        <v>39477</v>
      </c>
      <c r="C168" s="36">
        <v>718371</v>
      </c>
      <c r="D168" s="36">
        <f t="shared" si="10"/>
        <v>718.37099999999998</v>
      </c>
      <c r="E168" s="36"/>
      <c r="F168" s="36"/>
      <c r="G168" s="192"/>
      <c r="H168" s="192"/>
      <c r="I168" s="192"/>
      <c r="L168" s="192"/>
    </row>
    <row r="169" spans="1:12" ht="13.5">
      <c r="A169" s="69" t="str">
        <f t="shared" si="12"/>
        <v>2/2008</v>
      </c>
      <c r="B169" s="193">
        <v>39505</v>
      </c>
      <c r="C169" s="36">
        <v>713355</v>
      </c>
      <c r="D169" s="36">
        <f t="shared" si="10"/>
        <v>713.35500000000002</v>
      </c>
      <c r="E169" s="36"/>
      <c r="F169" s="36"/>
      <c r="G169" s="192"/>
      <c r="H169" s="192"/>
      <c r="I169" s="192"/>
      <c r="L169" s="192"/>
    </row>
    <row r="170" spans="1:12" ht="13.5">
      <c r="A170" s="69" t="str">
        <f t="shared" si="12"/>
        <v>3/2008</v>
      </c>
      <c r="B170" s="193">
        <v>39533</v>
      </c>
      <c r="C170" s="36">
        <v>612305</v>
      </c>
      <c r="D170" s="36">
        <f t="shared" si="10"/>
        <v>612.30499999999995</v>
      </c>
      <c r="E170" s="36"/>
      <c r="F170" s="36"/>
      <c r="G170" s="192"/>
      <c r="H170" s="192"/>
      <c r="I170" s="192"/>
      <c r="L170" s="192"/>
    </row>
    <row r="171" spans="1:12" ht="13.5">
      <c r="A171" s="69" t="str">
        <f t="shared" si="12"/>
        <v>4/2008</v>
      </c>
      <c r="B171" s="193">
        <v>39568</v>
      </c>
      <c r="C171" s="36">
        <v>548692</v>
      </c>
      <c r="D171" s="36">
        <f t="shared" ref="D171:D229" si="14">C171/1000</f>
        <v>548.69200000000001</v>
      </c>
      <c r="E171" s="36"/>
      <c r="F171" s="36"/>
      <c r="G171" s="192"/>
      <c r="H171" s="192"/>
      <c r="I171" s="192"/>
      <c r="L171" s="192"/>
    </row>
    <row r="172" spans="1:12" ht="13.5">
      <c r="A172" s="69" t="str">
        <f t="shared" ref="A172:A229" si="15">MONTH(B172)&amp;"/"&amp;YEAR(B172)</f>
        <v>5/2008</v>
      </c>
      <c r="B172" s="193">
        <v>39596</v>
      </c>
      <c r="C172" s="36">
        <v>491091</v>
      </c>
      <c r="D172" s="36">
        <f t="shared" si="14"/>
        <v>491.09100000000001</v>
      </c>
      <c r="E172" s="36"/>
      <c r="F172" s="36"/>
      <c r="G172" s="192"/>
      <c r="H172" s="192"/>
      <c r="I172" s="192"/>
      <c r="L172" s="192"/>
    </row>
    <row r="173" spans="1:12" ht="13.5">
      <c r="A173" s="69" t="str">
        <f t="shared" si="15"/>
        <v>6/2008</v>
      </c>
      <c r="B173" s="193">
        <v>39624</v>
      </c>
      <c r="C173" s="36">
        <v>478796</v>
      </c>
      <c r="D173" s="36">
        <f t="shared" si="14"/>
        <v>478.79599999999999</v>
      </c>
      <c r="E173" s="36"/>
      <c r="F173" s="36"/>
      <c r="G173" s="192"/>
      <c r="H173" s="192"/>
      <c r="I173" s="192"/>
      <c r="L173" s="192"/>
    </row>
    <row r="174" spans="1:12" ht="13.5">
      <c r="A174" s="69" t="str">
        <f t="shared" si="15"/>
        <v>7/2008</v>
      </c>
      <c r="B174" s="193">
        <v>39659</v>
      </c>
      <c r="C174" s="36">
        <v>479206</v>
      </c>
      <c r="D174" s="36">
        <f t="shared" si="14"/>
        <v>479.20600000000002</v>
      </c>
      <c r="E174" s="36"/>
      <c r="F174" s="36"/>
      <c r="G174" s="192"/>
      <c r="H174" s="192"/>
      <c r="I174" s="192"/>
      <c r="L174" s="192"/>
    </row>
    <row r="175" spans="1:12" ht="13.5">
      <c r="A175" s="69" t="str">
        <f t="shared" si="15"/>
        <v>8/2008</v>
      </c>
      <c r="B175" s="193">
        <v>39687</v>
      </c>
      <c r="C175" s="36">
        <v>479642</v>
      </c>
      <c r="D175" s="36">
        <f t="shared" si="14"/>
        <v>479.642</v>
      </c>
      <c r="E175" s="36"/>
      <c r="F175" s="36"/>
      <c r="G175" s="192"/>
      <c r="H175" s="192"/>
      <c r="I175" s="192"/>
      <c r="L175" s="192"/>
    </row>
    <row r="176" spans="1:12" ht="13.5">
      <c r="A176" s="69" t="str">
        <f t="shared" si="15"/>
        <v>9/2008</v>
      </c>
      <c r="B176" s="193">
        <v>39715</v>
      </c>
      <c r="C176" s="36">
        <v>476578</v>
      </c>
      <c r="D176" s="36">
        <f t="shared" si="14"/>
        <v>476.57799999999997</v>
      </c>
      <c r="E176" s="36"/>
      <c r="F176" s="36"/>
      <c r="G176" s="192"/>
      <c r="H176" s="192"/>
      <c r="I176" s="192"/>
      <c r="L176" s="192"/>
    </row>
    <row r="177" spans="1:12" ht="13.5">
      <c r="A177" s="69" t="str">
        <f t="shared" si="15"/>
        <v>10/2008</v>
      </c>
      <c r="B177" s="193">
        <v>39750</v>
      </c>
      <c r="C177" s="36">
        <v>476469</v>
      </c>
      <c r="D177" s="36">
        <f t="shared" si="14"/>
        <v>476.46899999999999</v>
      </c>
      <c r="E177" s="36"/>
      <c r="F177" s="36"/>
      <c r="G177" s="192"/>
      <c r="H177" s="192"/>
      <c r="I177" s="192"/>
      <c r="L177" s="192"/>
    </row>
    <row r="178" spans="1:12" ht="13.5">
      <c r="A178" s="69" t="str">
        <f t="shared" si="15"/>
        <v>11/2008</v>
      </c>
      <c r="B178" s="193">
        <v>39778</v>
      </c>
      <c r="C178" s="36">
        <v>476407</v>
      </c>
      <c r="D178" s="36">
        <f t="shared" si="14"/>
        <v>476.40699999999998</v>
      </c>
      <c r="E178" s="36"/>
      <c r="F178" s="36"/>
      <c r="G178" s="192"/>
      <c r="H178" s="192"/>
      <c r="I178" s="192"/>
      <c r="L178" s="192"/>
    </row>
    <row r="179" spans="1:12" ht="13.5">
      <c r="A179" s="69" t="str">
        <f t="shared" si="15"/>
        <v>12/2008</v>
      </c>
      <c r="B179" s="193">
        <v>39813</v>
      </c>
      <c r="C179" s="36">
        <v>475921</v>
      </c>
      <c r="D179" s="36">
        <f t="shared" si="14"/>
        <v>475.92099999999999</v>
      </c>
      <c r="E179" s="36"/>
      <c r="F179" s="36"/>
      <c r="G179" s="192"/>
      <c r="H179" s="192"/>
      <c r="I179" s="192"/>
      <c r="L179" s="192"/>
    </row>
    <row r="180" spans="1:12" ht="13.5">
      <c r="A180" s="69" t="str">
        <f t="shared" si="15"/>
        <v>1/2009</v>
      </c>
      <c r="B180" s="193">
        <v>39841</v>
      </c>
      <c r="C180" s="36">
        <v>475129</v>
      </c>
      <c r="D180" s="36">
        <f t="shared" si="14"/>
        <v>475.12900000000002</v>
      </c>
      <c r="E180" s="36"/>
      <c r="F180" s="36"/>
      <c r="G180" s="192"/>
      <c r="H180" s="192"/>
      <c r="I180" s="192"/>
      <c r="L180" s="192"/>
    </row>
    <row r="181" spans="1:12" ht="13.5">
      <c r="A181" s="69" t="str">
        <f t="shared" si="15"/>
        <v>2/2009</v>
      </c>
      <c r="B181" s="193">
        <v>39869</v>
      </c>
      <c r="C181" s="36">
        <v>474643</v>
      </c>
      <c r="D181" s="36">
        <f t="shared" si="14"/>
        <v>474.64299999999997</v>
      </c>
      <c r="E181" s="36"/>
      <c r="F181" s="36"/>
      <c r="G181" s="192"/>
      <c r="H181" s="192"/>
      <c r="I181" s="192"/>
      <c r="L181" s="192"/>
    </row>
    <row r="182" spans="1:12" ht="13.5">
      <c r="A182" s="69" t="str">
        <f t="shared" si="15"/>
        <v>3/2009</v>
      </c>
      <c r="B182" s="193">
        <v>39897</v>
      </c>
      <c r="C182" s="36">
        <v>474746</v>
      </c>
      <c r="D182" s="36">
        <f t="shared" si="14"/>
        <v>474.74599999999998</v>
      </c>
      <c r="E182" s="36"/>
      <c r="F182" s="36"/>
      <c r="G182" s="192"/>
      <c r="H182" s="192"/>
      <c r="I182" s="192"/>
      <c r="L182" s="192"/>
    </row>
    <row r="183" spans="1:12" ht="13.5">
      <c r="A183" s="69" t="str">
        <f t="shared" si="15"/>
        <v>4/2009</v>
      </c>
      <c r="B183" s="193">
        <v>39932</v>
      </c>
      <c r="C183" s="36">
        <v>549046</v>
      </c>
      <c r="D183" s="36">
        <f t="shared" si="14"/>
        <v>549.04600000000005</v>
      </c>
      <c r="E183" s="36"/>
      <c r="F183" s="36"/>
      <c r="G183" s="192"/>
      <c r="H183" s="192"/>
      <c r="I183" s="192"/>
      <c r="L183" s="192"/>
    </row>
    <row r="184" spans="1:12" ht="13.5">
      <c r="A184" s="69" t="str">
        <f t="shared" si="15"/>
        <v>5/2009</v>
      </c>
      <c r="B184" s="193">
        <v>39960</v>
      </c>
      <c r="C184" s="36">
        <v>600142</v>
      </c>
      <c r="D184" s="36">
        <f t="shared" si="14"/>
        <v>600.14200000000005</v>
      </c>
      <c r="E184" s="36"/>
      <c r="F184" s="36"/>
      <c r="G184" s="192"/>
      <c r="H184" s="192"/>
      <c r="I184" s="192"/>
      <c r="L184" s="192"/>
    </row>
    <row r="185" spans="1:12" ht="13.5">
      <c r="A185" s="69" t="str">
        <f t="shared" si="15"/>
        <v>6/2009</v>
      </c>
      <c r="B185" s="193">
        <v>39988</v>
      </c>
      <c r="C185" s="36">
        <v>653193</v>
      </c>
      <c r="D185" s="36">
        <f t="shared" si="14"/>
        <v>653.19299999999998</v>
      </c>
      <c r="E185" s="36"/>
      <c r="F185" s="36"/>
      <c r="G185" s="192"/>
      <c r="H185" s="192"/>
      <c r="I185" s="192"/>
      <c r="L185" s="192"/>
    </row>
    <row r="186" spans="1:12" ht="13.5">
      <c r="A186" s="69" t="str">
        <f t="shared" si="15"/>
        <v>7/2009</v>
      </c>
      <c r="B186" s="193">
        <v>40023</v>
      </c>
      <c r="C186" s="36">
        <v>695758</v>
      </c>
      <c r="D186" s="36">
        <f t="shared" si="14"/>
        <v>695.75800000000004</v>
      </c>
      <c r="E186" s="36"/>
      <c r="F186" s="36"/>
      <c r="G186" s="192"/>
      <c r="H186" s="192"/>
      <c r="I186" s="192"/>
      <c r="L186" s="192"/>
    </row>
    <row r="187" spans="1:12" ht="13.5">
      <c r="A187" s="69" t="str">
        <f t="shared" si="15"/>
        <v>8/2009</v>
      </c>
      <c r="B187" s="193">
        <v>40051</v>
      </c>
      <c r="C187" s="36">
        <v>744878</v>
      </c>
      <c r="D187" s="36">
        <f t="shared" si="14"/>
        <v>744.87800000000004</v>
      </c>
      <c r="E187" s="36"/>
      <c r="F187" s="36"/>
      <c r="G187" s="192"/>
      <c r="H187" s="192"/>
      <c r="I187" s="192"/>
      <c r="L187" s="192"/>
    </row>
    <row r="188" spans="1:12" ht="13.5">
      <c r="A188" s="69" t="str">
        <f t="shared" si="15"/>
        <v>9/2009</v>
      </c>
      <c r="B188" s="193">
        <v>40086</v>
      </c>
      <c r="C188" s="36">
        <v>769160</v>
      </c>
      <c r="D188" s="36">
        <f t="shared" si="14"/>
        <v>769.16</v>
      </c>
      <c r="E188" s="36"/>
      <c r="F188" s="36"/>
      <c r="G188" s="192"/>
      <c r="H188" s="192"/>
      <c r="I188" s="192"/>
      <c r="L188" s="192"/>
    </row>
    <row r="189" spans="1:12" ht="13.5">
      <c r="A189" s="69" t="str">
        <f t="shared" si="15"/>
        <v>10/2009</v>
      </c>
      <c r="B189" s="193">
        <v>40114</v>
      </c>
      <c r="C189" s="36">
        <v>774561</v>
      </c>
      <c r="D189" s="36">
        <f t="shared" si="14"/>
        <v>774.56100000000004</v>
      </c>
      <c r="E189" s="36"/>
      <c r="F189" s="36"/>
      <c r="G189" s="192"/>
      <c r="H189" s="192"/>
      <c r="I189" s="192"/>
      <c r="L189" s="192"/>
    </row>
    <row r="190" spans="1:12" ht="13.5">
      <c r="A190" s="69" t="str">
        <f t="shared" si="15"/>
        <v>11/2009</v>
      </c>
      <c r="B190" s="193">
        <v>40142</v>
      </c>
      <c r="C190" s="36">
        <v>776535</v>
      </c>
      <c r="D190" s="36">
        <f t="shared" si="14"/>
        <v>776.53499999999997</v>
      </c>
      <c r="E190" s="36"/>
      <c r="F190" s="36"/>
      <c r="G190" s="192"/>
      <c r="H190" s="192"/>
      <c r="I190" s="192"/>
      <c r="L190" s="192"/>
    </row>
    <row r="191" spans="1:12" ht="13.5">
      <c r="A191" s="69" t="str">
        <f t="shared" si="15"/>
        <v>12/2009</v>
      </c>
      <c r="B191" s="193">
        <v>40177</v>
      </c>
      <c r="C191" s="36">
        <v>776587</v>
      </c>
      <c r="D191" s="36">
        <f t="shared" si="14"/>
        <v>776.58699999999999</v>
      </c>
      <c r="E191" s="36"/>
      <c r="F191" s="36"/>
      <c r="G191" s="192"/>
      <c r="H191" s="192"/>
      <c r="I191" s="192"/>
      <c r="L191" s="192"/>
    </row>
    <row r="192" spans="1:12" ht="13.5">
      <c r="A192" s="69" t="str">
        <f t="shared" si="15"/>
        <v>1/2010</v>
      </c>
      <c r="B192" s="193">
        <v>40205</v>
      </c>
      <c r="C192" s="36">
        <v>776619</v>
      </c>
      <c r="D192" s="36">
        <f t="shared" si="14"/>
        <v>776.61900000000003</v>
      </c>
      <c r="E192" s="36"/>
      <c r="F192" s="36"/>
      <c r="G192" s="192"/>
      <c r="H192" s="192"/>
      <c r="I192" s="192"/>
      <c r="L192" s="192"/>
    </row>
    <row r="193" spans="1:12" ht="13.5">
      <c r="A193" s="69" t="str">
        <f t="shared" si="15"/>
        <v>2/2010</v>
      </c>
      <c r="B193" s="193">
        <v>40233</v>
      </c>
      <c r="C193" s="36">
        <v>776549</v>
      </c>
      <c r="D193" s="36">
        <f t="shared" si="14"/>
        <v>776.54899999999998</v>
      </c>
      <c r="E193" s="36"/>
      <c r="F193" s="36"/>
      <c r="G193" s="192"/>
      <c r="H193" s="192"/>
      <c r="I193" s="192"/>
      <c r="L193" s="192"/>
    </row>
    <row r="194" spans="1:12" ht="13.5">
      <c r="A194" s="69" t="str">
        <f t="shared" si="15"/>
        <v>3/2010</v>
      </c>
      <c r="B194" s="193">
        <v>40268</v>
      </c>
      <c r="C194" s="36">
        <v>776705</v>
      </c>
      <c r="D194" s="36">
        <f t="shared" si="14"/>
        <v>776.70500000000004</v>
      </c>
      <c r="E194" s="36"/>
      <c r="F194" s="36"/>
      <c r="G194" s="192"/>
      <c r="H194" s="192"/>
      <c r="I194" s="192"/>
      <c r="L194" s="192"/>
    </row>
    <row r="195" spans="1:12" ht="13.5">
      <c r="A195" s="69" t="str">
        <f t="shared" si="15"/>
        <v>4/2010</v>
      </c>
      <c r="B195" s="193">
        <v>40296</v>
      </c>
      <c r="C195" s="36">
        <v>776717</v>
      </c>
      <c r="D195" s="36">
        <f t="shared" si="14"/>
        <v>776.71699999999998</v>
      </c>
      <c r="E195" s="36"/>
      <c r="F195" s="36"/>
      <c r="G195" s="192"/>
      <c r="H195" s="192"/>
      <c r="I195" s="192"/>
      <c r="L195" s="192"/>
    </row>
    <row r="196" spans="1:12" ht="13.5">
      <c r="A196" s="69" t="str">
        <f t="shared" si="15"/>
        <v>5/2010</v>
      </c>
      <c r="B196" s="193">
        <v>40324</v>
      </c>
      <c r="C196" s="36">
        <v>776877</v>
      </c>
      <c r="D196" s="36">
        <f t="shared" si="14"/>
        <v>776.87699999999995</v>
      </c>
      <c r="E196" s="36"/>
      <c r="F196" s="36"/>
      <c r="G196" s="192"/>
      <c r="H196" s="192"/>
      <c r="I196" s="192"/>
      <c r="L196" s="192"/>
    </row>
    <row r="197" spans="1:12" ht="13.5">
      <c r="A197" s="69" t="str">
        <f t="shared" si="15"/>
        <v>6/2010</v>
      </c>
      <c r="B197" s="193">
        <v>40359</v>
      </c>
      <c r="C197" s="36">
        <v>776989</v>
      </c>
      <c r="D197" s="36">
        <f t="shared" si="14"/>
        <v>776.98900000000003</v>
      </c>
      <c r="E197" s="36"/>
      <c r="F197" s="36"/>
      <c r="G197" s="192"/>
      <c r="H197" s="192"/>
      <c r="I197" s="192"/>
      <c r="L197" s="192"/>
    </row>
    <row r="198" spans="1:12" ht="13.5">
      <c r="A198" s="69" t="str">
        <f t="shared" si="15"/>
        <v>7/2010</v>
      </c>
      <c r="B198" s="193">
        <v>40387</v>
      </c>
      <c r="C198" s="36">
        <v>777021</v>
      </c>
      <c r="D198" s="36">
        <f t="shared" si="14"/>
        <v>777.02099999999996</v>
      </c>
      <c r="E198" s="36"/>
      <c r="F198" s="36"/>
      <c r="G198" s="192"/>
      <c r="H198" s="192"/>
      <c r="I198" s="192"/>
      <c r="L198" s="192"/>
    </row>
    <row r="199" spans="1:12" ht="13.5">
      <c r="A199" s="69" t="str">
        <f t="shared" si="15"/>
        <v>8/2010</v>
      </c>
      <c r="B199" s="193">
        <v>40415</v>
      </c>
      <c r="C199" s="36">
        <v>784498</v>
      </c>
      <c r="D199" s="36">
        <f t="shared" si="14"/>
        <v>784.49800000000005</v>
      </c>
      <c r="E199" s="36"/>
      <c r="F199" s="36"/>
      <c r="G199" s="192"/>
      <c r="H199" s="192"/>
      <c r="I199" s="192"/>
      <c r="L199" s="192"/>
    </row>
    <row r="200" spans="1:12" ht="13.5">
      <c r="A200" s="69" t="str">
        <f t="shared" si="15"/>
        <v>9/2010</v>
      </c>
      <c r="B200" s="193">
        <v>40450</v>
      </c>
      <c r="C200" s="36">
        <v>811669</v>
      </c>
      <c r="D200" s="36">
        <f t="shared" si="14"/>
        <v>811.66899999999998</v>
      </c>
      <c r="E200" s="36"/>
      <c r="F200" s="36"/>
      <c r="G200" s="192"/>
      <c r="H200" s="192"/>
      <c r="I200" s="192"/>
      <c r="L200" s="192"/>
    </row>
    <row r="201" spans="1:12" ht="13.5">
      <c r="A201" s="69" t="str">
        <f t="shared" si="15"/>
        <v>10/2010</v>
      </c>
      <c r="B201" s="193">
        <v>40478</v>
      </c>
      <c r="C201" s="36">
        <v>837848</v>
      </c>
      <c r="D201" s="36">
        <f t="shared" si="14"/>
        <v>837.84799999999996</v>
      </c>
      <c r="E201" s="36"/>
      <c r="F201" s="36"/>
      <c r="G201" s="192"/>
      <c r="H201" s="192"/>
      <c r="I201" s="192"/>
      <c r="L201" s="192"/>
    </row>
    <row r="202" spans="1:12" ht="13.5">
      <c r="A202" s="69" t="str">
        <f t="shared" si="15"/>
        <v>11/2010</v>
      </c>
      <c r="B202" s="193">
        <v>40506</v>
      </c>
      <c r="C202" s="36">
        <v>901238</v>
      </c>
      <c r="D202" s="36">
        <f t="shared" si="14"/>
        <v>901.23800000000006</v>
      </c>
      <c r="E202" s="36"/>
      <c r="F202" s="36"/>
      <c r="G202" s="192"/>
      <c r="H202" s="192"/>
      <c r="I202" s="192"/>
      <c r="L202" s="192"/>
    </row>
    <row r="203" spans="1:12" ht="13.5">
      <c r="A203" s="69" t="str">
        <f t="shared" si="15"/>
        <v>12/2010</v>
      </c>
      <c r="B203" s="193">
        <v>40541</v>
      </c>
      <c r="C203" s="36">
        <v>1016102</v>
      </c>
      <c r="D203" s="36">
        <f t="shared" si="14"/>
        <v>1016.102</v>
      </c>
      <c r="E203" s="36"/>
      <c r="F203" s="36"/>
      <c r="G203" s="192"/>
      <c r="H203" s="192"/>
      <c r="I203" s="192"/>
      <c r="L203" s="192"/>
    </row>
    <row r="204" spans="1:12" ht="13.5">
      <c r="A204" s="69" t="str">
        <f t="shared" si="15"/>
        <v>1/2011</v>
      </c>
      <c r="B204" s="193">
        <v>40569</v>
      </c>
      <c r="C204" s="36">
        <v>1114448</v>
      </c>
      <c r="D204" s="36">
        <f t="shared" si="14"/>
        <v>1114.4480000000001</v>
      </c>
      <c r="E204" s="36"/>
      <c r="F204" s="36"/>
      <c r="G204" s="192"/>
      <c r="H204" s="192"/>
      <c r="I204" s="192"/>
      <c r="L204" s="192"/>
    </row>
    <row r="205" spans="1:12" ht="13.5">
      <c r="A205" s="69" t="str">
        <f t="shared" si="15"/>
        <v>2/2011</v>
      </c>
      <c r="B205" s="193">
        <v>40597</v>
      </c>
      <c r="C205" s="36">
        <v>1213425</v>
      </c>
      <c r="D205" s="36">
        <f t="shared" si="14"/>
        <v>1213.425</v>
      </c>
      <c r="E205" s="36"/>
      <c r="F205" s="36"/>
      <c r="G205" s="192"/>
      <c r="H205" s="192"/>
      <c r="I205" s="192"/>
      <c r="L205" s="192"/>
    </row>
    <row r="206" spans="1:12" ht="13.5">
      <c r="A206" s="69" t="str">
        <f t="shared" si="15"/>
        <v>3/2011</v>
      </c>
      <c r="B206" s="193">
        <v>40632</v>
      </c>
      <c r="C206" s="36">
        <v>1333445</v>
      </c>
      <c r="D206" s="36">
        <f t="shared" si="14"/>
        <v>1333.4449999999999</v>
      </c>
      <c r="E206" s="36"/>
      <c r="F206" s="36"/>
      <c r="G206" s="192"/>
      <c r="H206" s="192"/>
      <c r="I206" s="192"/>
      <c r="L206" s="192"/>
    </row>
    <row r="207" spans="1:12" ht="13.5">
      <c r="A207" s="69" t="str">
        <f t="shared" si="15"/>
        <v>4/2011</v>
      </c>
      <c r="B207" s="193">
        <v>40660</v>
      </c>
      <c r="C207" s="36">
        <v>1413467</v>
      </c>
      <c r="D207" s="36">
        <f t="shared" si="14"/>
        <v>1413.4670000000001</v>
      </c>
      <c r="E207" s="36"/>
      <c r="F207" s="36"/>
      <c r="G207" s="192"/>
      <c r="H207" s="192"/>
      <c r="I207" s="192"/>
      <c r="L207" s="192"/>
    </row>
    <row r="208" spans="1:12" ht="13.5">
      <c r="A208" s="69" t="str">
        <f t="shared" si="15"/>
        <v>5/2011</v>
      </c>
      <c r="B208" s="193">
        <v>40688</v>
      </c>
      <c r="C208" s="36">
        <v>1519327</v>
      </c>
      <c r="D208" s="36">
        <f t="shared" si="14"/>
        <v>1519.327</v>
      </c>
      <c r="E208" s="36"/>
      <c r="F208" s="36"/>
      <c r="G208" s="192"/>
      <c r="H208" s="192"/>
      <c r="I208" s="192"/>
      <c r="L208" s="192"/>
    </row>
    <row r="209" spans="1:12" ht="13.5">
      <c r="A209" s="69" t="str">
        <f t="shared" si="15"/>
        <v>6/2011</v>
      </c>
      <c r="B209" s="193">
        <v>40723</v>
      </c>
      <c r="C209" s="36">
        <v>1617060</v>
      </c>
      <c r="D209" s="36">
        <f t="shared" si="14"/>
        <v>1617.06</v>
      </c>
      <c r="E209" s="36"/>
      <c r="F209" s="36"/>
      <c r="G209" s="192"/>
      <c r="H209" s="192"/>
      <c r="I209" s="192"/>
      <c r="L209" s="192"/>
    </row>
    <row r="210" spans="1:12" ht="13.5">
      <c r="A210" s="69" t="str">
        <f t="shared" si="15"/>
        <v>7/2011</v>
      </c>
      <c r="B210" s="193">
        <v>40751</v>
      </c>
      <c r="C210" s="36">
        <v>1638161</v>
      </c>
      <c r="D210" s="36">
        <f t="shared" si="14"/>
        <v>1638.1610000000001</v>
      </c>
      <c r="E210" s="36"/>
      <c r="F210" s="36"/>
      <c r="G210" s="192"/>
      <c r="H210" s="192"/>
      <c r="I210" s="192"/>
      <c r="L210" s="192"/>
    </row>
    <row r="211" spans="1:12" ht="13.5">
      <c r="A211" s="69" t="str">
        <f t="shared" si="15"/>
        <v>8/2011</v>
      </c>
      <c r="B211" s="193">
        <v>40786</v>
      </c>
      <c r="C211" s="36">
        <v>1652113</v>
      </c>
      <c r="D211" s="36">
        <f t="shared" si="14"/>
        <v>1652.1130000000001</v>
      </c>
      <c r="E211" s="36"/>
      <c r="F211" s="36"/>
      <c r="G211" s="192"/>
      <c r="H211" s="192"/>
      <c r="I211" s="192"/>
      <c r="L211" s="192"/>
    </row>
    <row r="212" spans="1:12" ht="13.5">
      <c r="A212" s="69" t="str">
        <f t="shared" si="15"/>
        <v>9/2011</v>
      </c>
      <c r="B212" s="193">
        <v>40814</v>
      </c>
      <c r="C212" s="36">
        <v>1664655</v>
      </c>
      <c r="D212" s="36">
        <f t="shared" si="14"/>
        <v>1664.655</v>
      </c>
      <c r="E212" s="36"/>
      <c r="F212" s="36"/>
      <c r="G212" s="192"/>
      <c r="H212" s="192"/>
      <c r="I212" s="192"/>
      <c r="L212" s="192"/>
    </row>
    <row r="213" spans="1:12" ht="13.5">
      <c r="A213" s="69" t="str">
        <f t="shared" si="15"/>
        <v>10/2011</v>
      </c>
      <c r="B213" s="193">
        <v>40842</v>
      </c>
      <c r="C213" s="36">
        <v>1678012</v>
      </c>
      <c r="D213" s="36">
        <f t="shared" si="14"/>
        <v>1678.0119999999999</v>
      </c>
      <c r="E213" s="36"/>
      <c r="F213" s="36"/>
      <c r="G213" s="192"/>
      <c r="H213" s="192"/>
      <c r="I213" s="192"/>
      <c r="L213" s="192"/>
    </row>
    <row r="214" spans="1:12" ht="13.5">
      <c r="A214" s="69" t="str">
        <f t="shared" si="15"/>
        <v>11/2011</v>
      </c>
      <c r="B214" s="193">
        <v>40877</v>
      </c>
      <c r="C214" s="36">
        <v>1672038</v>
      </c>
      <c r="D214" s="36">
        <f t="shared" si="14"/>
        <v>1672.038</v>
      </c>
      <c r="E214" s="36"/>
      <c r="F214" s="36"/>
      <c r="G214" s="192"/>
      <c r="H214" s="192"/>
      <c r="I214" s="192"/>
      <c r="L214" s="192"/>
    </row>
    <row r="215" spans="1:12" ht="13.5">
      <c r="A215" s="69" t="str">
        <f t="shared" si="15"/>
        <v>12/2011</v>
      </c>
      <c r="B215" s="193">
        <v>40905</v>
      </c>
      <c r="C215" s="36">
        <v>1672092</v>
      </c>
      <c r="D215" s="36">
        <f t="shared" si="14"/>
        <v>1672.0920000000001</v>
      </c>
      <c r="E215" s="36"/>
      <c r="F215" s="36"/>
      <c r="G215" s="192"/>
      <c r="H215" s="192"/>
      <c r="I215" s="192"/>
      <c r="L215" s="192"/>
    </row>
    <row r="216" spans="1:12" ht="13.5">
      <c r="A216" s="69" t="str">
        <f t="shared" si="15"/>
        <v>1/2012</v>
      </c>
      <c r="B216" s="193">
        <v>40933</v>
      </c>
      <c r="C216" s="36">
        <v>1661529</v>
      </c>
      <c r="D216" s="36">
        <f t="shared" si="14"/>
        <v>1661.529</v>
      </c>
      <c r="E216" s="36"/>
      <c r="F216" s="36"/>
      <c r="G216" s="192"/>
      <c r="H216" s="192"/>
      <c r="I216" s="192"/>
      <c r="L216" s="192"/>
    </row>
    <row r="217" spans="1:12" ht="13.5">
      <c r="A217" s="69" t="str">
        <f t="shared" si="15"/>
        <v>2/2012</v>
      </c>
      <c r="B217" s="193">
        <v>40968</v>
      </c>
      <c r="C217" s="36">
        <v>1661601</v>
      </c>
      <c r="D217" s="36">
        <f t="shared" si="14"/>
        <v>1661.6010000000001</v>
      </c>
      <c r="E217" s="36"/>
      <c r="F217" s="36"/>
      <c r="G217" s="192"/>
      <c r="H217" s="192"/>
      <c r="I217" s="192"/>
      <c r="L217" s="192"/>
    </row>
    <row r="218" spans="1:12" ht="13.5">
      <c r="A218" s="69" t="str">
        <f t="shared" si="15"/>
        <v>3/2012</v>
      </c>
      <c r="B218" s="193">
        <v>40996</v>
      </c>
      <c r="C218" s="36">
        <v>1664911</v>
      </c>
      <c r="D218" s="36">
        <f t="shared" si="14"/>
        <v>1664.9110000000001</v>
      </c>
      <c r="E218" s="36"/>
      <c r="F218" s="36"/>
      <c r="G218" s="192"/>
      <c r="H218" s="192"/>
      <c r="I218" s="192"/>
      <c r="L218" s="192"/>
    </row>
    <row r="219" spans="1:12" ht="13.5">
      <c r="A219" s="69" t="str">
        <f t="shared" si="15"/>
        <v>4/2012</v>
      </c>
      <c r="B219" s="193">
        <v>41024</v>
      </c>
      <c r="C219" s="36">
        <v>1667766</v>
      </c>
      <c r="D219" s="36">
        <f t="shared" si="14"/>
        <v>1667.7660000000001</v>
      </c>
      <c r="E219" s="36"/>
      <c r="F219" s="36"/>
      <c r="G219" s="192"/>
      <c r="H219" s="192"/>
      <c r="I219" s="192"/>
      <c r="L219" s="192"/>
    </row>
    <row r="220" spans="1:12" ht="13.5">
      <c r="A220" s="69" t="str">
        <f t="shared" si="15"/>
        <v>5/2012</v>
      </c>
      <c r="B220" s="193">
        <v>41059</v>
      </c>
      <c r="C220" s="36">
        <v>1656675</v>
      </c>
      <c r="D220" s="36">
        <f t="shared" si="14"/>
        <v>1656.675</v>
      </c>
      <c r="E220" s="36"/>
      <c r="F220" s="36"/>
      <c r="G220" s="192"/>
      <c r="H220" s="192"/>
      <c r="I220" s="192"/>
      <c r="L220" s="192"/>
    </row>
    <row r="221" spans="1:12" ht="13.5">
      <c r="A221" s="69" t="str">
        <f t="shared" si="15"/>
        <v>6/2012</v>
      </c>
      <c r="B221" s="193">
        <v>41087</v>
      </c>
      <c r="C221" s="36">
        <v>1666530</v>
      </c>
      <c r="D221" s="36">
        <f t="shared" si="14"/>
        <v>1666.53</v>
      </c>
      <c r="E221" s="36"/>
      <c r="F221" s="36"/>
      <c r="G221" s="192"/>
      <c r="H221" s="192"/>
      <c r="I221" s="192"/>
      <c r="L221" s="192"/>
    </row>
    <row r="222" spans="1:12" ht="13.5">
      <c r="A222" s="69" t="str">
        <f t="shared" si="15"/>
        <v>7/2012</v>
      </c>
      <c r="B222" s="193">
        <v>41115</v>
      </c>
      <c r="C222" s="36">
        <v>1651432</v>
      </c>
      <c r="D222" s="36">
        <f t="shared" si="14"/>
        <v>1651.432</v>
      </c>
      <c r="E222" s="36"/>
      <c r="F222" s="36"/>
      <c r="G222" s="192"/>
      <c r="H222" s="192"/>
      <c r="I222" s="192"/>
      <c r="L222" s="192"/>
    </row>
    <row r="223" spans="1:12" ht="13.5">
      <c r="A223" s="69" t="str">
        <f t="shared" si="15"/>
        <v>8/2012</v>
      </c>
      <c r="B223" s="193">
        <v>41150</v>
      </c>
      <c r="C223" s="36">
        <v>1639413</v>
      </c>
      <c r="D223" s="36">
        <f t="shared" si="14"/>
        <v>1639.413</v>
      </c>
      <c r="E223" s="36"/>
      <c r="F223" s="36"/>
      <c r="G223" s="192"/>
      <c r="H223" s="192"/>
      <c r="I223" s="192"/>
      <c r="L223" s="192"/>
    </row>
    <row r="224" spans="1:12" ht="13.5">
      <c r="A224" s="69" t="str">
        <f t="shared" si="15"/>
        <v>9/2012</v>
      </c>
      <c r="B224" s="193">
        <v>41178</v>
      </c>
      <c r="C224" s="36">
        <v>1648403</v>
      </c>
      <c r="D224" s="36">
        <f t="shared" si="14"/>
        <v>1648.403</v>
      </c>
      <c r="E224" s="36"/>
      <c r="F224" s="36"/>
      <c r="G224" s="192"/>
      <c r="H224" s="192"/>
      <c r="I224" s="192"/>
      <c r="L224" s="192"/>
    </row>
    <row r="225" spans="1:12" ht="13.5">
      <c r="A225" s="69" t="str">
        <f t="shared" si="15"/>
        <v>10/2012</v>
      </c>
      <c r="B225" s="195">
        <v>41213</v>
      </c>
      <c r="C225" s="36">
        <v>1645334</v>
      </c>
      <c r="D225" s="36">
        <f t="shared" si="14"/>
        <v>1645.3340000000001</v>
      </c>
      <c r="E225" s="36"/>
      <c r="F225" s="36"/>
      <c r="G225" s="192"/>
      <c r="H225" s="192"/>
      <c r="I225" s="192"/>
      <c r="L225" s="192"/>
    </row>
    <row r="226" spans="1:12" ht="13.5">
      <c r="A226" s="69" t="str">
        <f t="shared" si="15"/>
        <v>11/2012</v>
      </c>
      <c r="B226" s="195">
        <v>41241</v>
      </c>
      <c r="C226" s="36">
        <v>1646645</v>
      </c>
      <c r="D226" s="36">
        <f t="shared" si="14"/>
        <v>1646.645</v>
      </c>
      <c r="E226" s="36"/>
      <c r="F226" s="36"/>
      <c r="G226" s="192"/>
      <c r="H226" s="192"/>
      <c r="I226" s="192"/>
      <c r="L226" s="192"/>
    </row>
    <row r="227" spans="1:12" ht="13.5">
      <c r="A227" s="69" t="str">
        <f t="shared" si="15"/>
        <v>12/2012</v>
      </c>
      <c r="B227" s="195">
        <v>41269</v>
      </c>
      <c r="C227" s="36">
        <v>1656930</v>
      </c>
      <c r="D227" s="36">
        <f t="shared" si="14"/>
        <v>1656.93</v>
      </c>
      <c r="E227" s="36"/>
      <c r="F227" s="36"/>
      <c r="G227" s="192"/>
      <c r="H227" s="192"/>
      <c r="I227" s="192"/>
      <c r="L227" s="192"/>
    </row>
    <row r="228" spans="1:12" ht="13.5">
      <c r="A228" s="69" t="str">
        <f t="shared" si="15"/>
        <v>1/2013</v>
      </c>
      <c r="B228" s="195">
        <v>41304</v>
      </c>
      <c r="C228" s="36">
        <v>1710058</v>
      </c>
      <c r="D228" s="36">
        <f t="shared" si="14"/>
        <v>1710.058</v>
      </c>
      <c r="E228" s="36"/>
      <c r="F228" s="36"/>
      <c r="G228" s="192"/>
      <c r="H228" s="192"/>
      <c r="I228" s="192"/>
      <c r="L228" s="192"/>
    </row>
    <row r="229" spans="1:12" ht="15.75">
      <c r="A229" s="69" t="str">
        <f t="shared" si="15"/>
        <v>2/2013</v>
      </c>
      <c r="B229" s="196">
        <v>41332</v>
      </c>
      <c r="C229" s="36">
        <v>1749545</v>
      </c>
      <c r="D229" s="36">
        <f t="shared" si="14"/>
        <v>1749.5450000000001</v>
      </c>
      <c r="E229" s="36"/>
      <c r="F229" s="36"/>
      <c r="G229" s="192"/>
      <c r="H229" s="192"/>
      <c r="I229" s="192"/>
      <c r="L229" s="192"/>
    </row>
    <row r="230" spans="1:12" ht="15.75">
      <c r="A230" s="98"/>
      <c r="B230" s="98"/>
      <c r="C230" s="36"/>
      <c r="D230" s="36"/>
      <c r="E230" s="36"/>
      <c r="F230" s="36"/>
      <c r="G230" s="192"/>
      <c r="H230" s="192"/>
      <c r="I230" s="192"/>
      <c r="L230" s="192"/>
    </row>
    <row r="231" spans="1:12" ht="15.75">
      <c r="A231" s="98"/>
      <c r="B231" s="98"/>
      <c r="C231" s="98"/>
      <c r="D231" s="98"/>
      <c r="E231" s="192"/>
      <c r="F231" s="192"/>
      <c r="G231" s="192"/>
      <c r="H231" s="192"/>
      <c r="I231" s="192"/>
      <c r="L231" s="192"/>
    </row>
    <row r="232" spans="1:12" ht="15.75">
      <c r="A232" s="98"/>
      <c r="B232" s="98"/>
      <c r="C232" s="98"/>
      <c r="D232" s="98"/>
      <c r="E232" s="192"/>
      <c r="F232" s="192"/>
      <c r="G232" s="192"/>
      <c r="H232" s="192"/>
      <c r="I232" s="192"/>
      <c r="L232" s="192"/>
    </row>
    <row r="233" spans="1:12" ht="15.75">
      <c r="A233" s="98"/>
      <c r="B233" s="98"/>
      <c r="C233" s="98"/>
      <c r="D233" s="98"/>
      <c r="E233" s="192"/>
      <c r="F233" s="192"/>
      <c r="G233" s="192"/>
      <c r="H233" s="192"/>
      <c r="I233" s="192"/>
      <c r="L233" s="192"/>
    </row>
    <row r="234" spans="1:12" ht="15.75">
      <c r="A234" s="98"/>
      <c r="B234" s="98"/>
      <c r="C234" s="98"/>
      <c r="D234" s="98"/>
      <c r="E234" s="192"/>
      <c r="F234" s="192"/>
      <c r="G234" s="192"/>
      <c r="H234" s="192"/>
      <c r="I234" s="192"/>
      <c r="L234" s="192"/>
    </row>
    <row r="235" spans="1:12" ht="15.75">
      <c r="A235" s="98"/>
      <c r="B235" s="98"/>
      <c r="C235" s="98"/>
      <c r="D235" s="98"/>
      <c r="E235" s="192"/>
      <c r="F235" s="192"/>
      <c r="G235" s="192"/>
      <c r="H235" s="192"/>
      <c r="I235" s="192"/>
      <c r="L235" s="192"/>
    </row>
    <row r="236" spans="1:12" ht="15.75">
      <c r="A236" s="98"/>
      <c r="B236" s="98"/>
      <c r="C236" s="98"/>
      <c r="D236" s="98"/>
      <c r="E236" s="192"/>
      <c r="F236" s="192"/>
      <c r="G236" s="192"/>
      <c r="H236" s="192"/>
      <c r="I236" s="192"/>
      <c r="L236" s="192"/>
    </row>
    <row r="237" spans="1:12" ht="15.75">
      <c r="A237" s="98"/>
      <c r="B237" s="98"/>
      <c r="C237" s="98"/>
      <c r="D237" s="98"/>
      <c r="E237" s="192"/>
      <c r="F237" s="192"/>
      <c r="G237" s="192"/>
      <c r="H237" s="192"/>
      <c r="I237" s="192"/>
      <c r="L237" s="192"/>
    </row>
    <row r="238" spans="1:12" ht="15.75">
      <c r="A238" s="98"/>
      <c r="B238" s="98"/>
      <c r="C238" s="98"/>
      <c r="D238" s="98"/>
      <c r="E238" s="192"/>
      <c r="F238" s="192"/>
      <c r="G238" s="192"/>
      <c r="H238" s="192"/>
      <c r="I238" s="192"/>
      <c r="L238" s="192"/>
    </row>
    <row r="239" spans="1:12" ht="15.75">
      <c r="A239" s="98"/>
      <c r="B239" s="98"/>
      <c r="C239" s="98"/>
      <c r="D239" s="98"/>
      <c r="E239" s="192"/>
      <c r="F239" s="192"/>
      <c r="G239" s="192"/>
      <c r="H239" s="192"/>
      <c r="I239" s="192"/>
      <c r="L239" s="192"/>
    </row>
    <row r="240" spans="1:12" ht="15.75">
      <c r="A240" s="98"/>
      <c r="B240" s="98"/>
      <c r="C240" s="98"/>
      <c r="D240" s="98"/>
      <c r="E240" s="192"/>
      <c r="F240" s="192"/>
      <c r="G240" s="192"/>
      <c r="H240" s="192"/>
      <c r="I240" s="192"/>
      <c r="L240" s="192"/>
    </row>
    <row r="241" spans="1:12" ht="15.75">
      <c r="A241" s="98"/>
      <c r="B241" s="98"/>
      <c r="C241" s="98"/>
      <c r="D241" s="98"/>
      <c r="E241" s="192"/>
      <c r="F241" s="192"/>
      <c r="G241" s="192"/>
      <c r="H241" s="192"/>
      <c r="I241" s="192"/>
      <c r="L241" s="192"/>
    </row>
    <row r="242" spans="1:12" ht="15.75">
      <c r="A242" s="98"/>
      <c r="B242" s="98"/>
      <c r="C242" s="98"/>
      <c r="D242" s="98"/>
      <c r="E242" s="192"/>
      <c r="F242" s="192"/>
      <c r="G242" s="192"/>
      <c r="H242" s="192"/>
      <c r="I242" s="192"/>
      <c r="L242" s="192"/>
    </row>
    <row r="243" spans="1:12" ht="15.75">
      <c r="A243" s="98"/>
      <c r="B243" s="98"/>
      <c r="C243" s="98"/>
      <c r="D243" s="98"/>
      <c r="E243" s="192"/>
      <c r="F243" s="192"/>
      <c r="G243" s="192"/>
      <c r="H243" s="192"/>
      <c r="I243" s="192"/>
      <c r="L243" s="192"/>
    </row>
    <row r="244" spans="1:12" ht="15.75">
      <c r="A244" s="98"/>
      <c r="B244" s="98"/>
      <c r="C244" s="98"/>
      <c r="D244" s="98"/>
      <c r="E244" s="192"/>
      <c r="F244" s="192"/>
      <c r="G244" s="192"/>
      <c r="H244" s="192"/>
      <c r="I244" s="192"/>
      <c r="L244" s="192"/>
    </row>
    <row r="245" spans="1:12" ht="15.75">
      <c r="A245" s="98"/>
      <c r="B245" s="98"/>
      <c r="C245" s="98"/>
      <c r="D245" s="98"/>
      <c r="E245" s="192"/>
      <c r="F245" s="192"/>
      <c r="G245" s="192"/>
      <c r="H245" s="192"/>
      <c r="I245" s="192"/>
      <c r="L245" s="192"/>
    </row>
    <row r="246" spans="1:12" ht="15.75">
      <c r="A246" s="98"/>
      <c r="B246" s="98"/>
      <c r="C246" s="98"/>
      <c r="D246" s="98"/>
      <c r="E246" s="192"/>
      <c r="F246" s="192"/>
      <c r="G246" s="192"/>
      <c r="H246" s="192"/>
      <c r="I246" s="192"/>
      <c r="L246" s="192"/>
    </row>
    <row r="247" spans="1:12" ht="15.75">
      <c r="A247" s="98"/>
      <c r="B247" s="98"/>
      <c r="C247" s="98"/>
      <c r="D247" s="98"/>
      <c r="E247" s="192"/>
      <c r="F247" s="192"/>
      <c r="G247" s="192"/>
      <c r="H247" s="192"/>
      <c r="I247" s="192"/>
      <c r="L247" s="192"/>
    </row>
    <row r="248" spans="1:12" ht="15.75">
      <c r="A248" s="98"/>
      <c r="B248" s="98"/>
      <c r="C248" s="98"/>
      <c r="D248" s="98"/>
      <c r="E248" s="192"/>
      <c r="F248" s="192"/>
      <c r="G248" s="192"/>
      <c r="H248" s="192"/>
      <c r="I248" s="192"/>
      <c r="L248" s="192"/>
    </row>
    <row r="249" spans="1:12" ht="15.75">
      <c r="A249" s="98"/>
      <c r="B249" s="98"/>
      <c r="C249" s="98"/>
      <c r="D249" s="98"/>
      <c r="E249" s="192"/>
      <c r="F249" s="192"/>
      <c r="G249" s="192"/>
      <c r="H249" s="192"/>
      <c r="I249" s="192"/>
      <c r="L249" s="192"/>
    </row>
    <row r="250" spans="1:12" ht="15.75">
      <c r="A250" s="98"/>
      <c r="B250" s="98"/>
      <c r="C250" s="98"/>
      <c r="D250" s="98"/>
      <c r="E250" s="192"/>
      <c r="F250" s="192"/>
      <c r="G250" s="192"/>
      <c r="H250" s="192"/>
      <c r="I250" s="192"/>
      <c r="L250" s="192"/>
    </row>
    <row r="251" spans="1:12" ht="15.75">
      <c r="A251" s="98"/>
      <c r="B251" s="98"/>
      <c r="C251" s="98"/>
      <c r="D251" s="98"/>
      <c r="E251" s="192"/>
      <c r="F251" s="192"/>
      <c r="G251" s="192"/>
      <c r="H251" s="192"/>
      <c r="I251" s="192"/>
      <c r="L251" s="192"/>
    </row>
    <row r="252" spans="1:12" ht="15.75">
      <c r="A252" s="98"/>
      <c r="B252" s="98"/>
      <c r="C252" s="98"/>
      <c r="D252" s="98"/>
      <c r="E252" s="192"/>
      <c r="F252" s="192"/>
      <c r="G252" s="192"/>
      <c r="H252" s="192"/>
      <c r="I252" s="192"/>
      <c r="L252" s="192"/>
    </row>
    <row r="253" spans="1:12" ht="15.75">
      <c r="A253" s="98"/>
      <c r="B253" s="98"/>
      <c r="C253" s="98"/>
      <c r="D253" s="98"/>
      <c r="E253" s="192"/>
      <c r="F253" s="192"/>
      <c r="G253" s="192"/>
      <c r="H253" s="192"/>
      <c r="I253" s="192"/>
      <c r="L253" s="192"/>
    </row>
    <row r="254" spans="1:12" ht="15.75">
      <c r="A254" s="98"/>
      <c r="B254" s="98"/>
      <c r="C254" s="98"/>
      <c r="D254" s="98"/>
      <c r="E254" s="192"/>
      <c r="F254" s="192"/>
      <c r="G254" s="192"/>
      <c r="H254" s="192"/>
      <c r="I254" s="192"/>
      <c r="L254" s="192"/>
    </row>
    <row r="255" spans="1:12" ht="15.75">
      <c r="A255" s="98"/>
      <c r="B255" s="98"/>
      <c r="C255" s="98"/>
      <c r="D255" s="98"/>
      <c r="E255" s="192"/>
      <c r="F255" s="192"/>
      <c r="G255" s="192"/>
      <c r="H255" s="192"/>
      <c r="I255" s="192"/>
      <c r="L255" s="192"/>
    </row>
    <row r="256" spans="1:12" ht="15.75">
      <c r="A256" s="98"/>
      <c r="B256" s="98"/>
      <c r="C256" s="98"/>
      <c r="D256" s="98"/>
      <c r="E256" s="192"/>
      <c r="F256" s="192"/>
      <c r="G256" s="192"/>
      <c r="H256" s="192"/>
      <c r="I256" s="192"/>
      <c r="L256" s="192"/>
    </row>
    <row r="257" spans="1:12" ht="15.75">
      <c r="A257" s="98"/>
      <c r="B257" s="98"/>
      <c r="C257" s="98"/>
      <c r="D257" s="98"/>
      <c r="E257" s="192"/>
      <c r="F257" s="192"/>
      <c r="G257" s="192"/>
      <c r="H257" s="192"/>
      <c r="I257" s="192"/>
      <c r="L257" s="192"/>
    </row>
    <row r="258" spans="1:12" ht="15.75">
      <c r="A258" s="98"/>
      <c r="B258" s="98"/>
      <c r="C258" s="98"/>
      <c r="D258" s="98"/>
      <c r="E258" s="192"/>
      <c r="F258" s="192"/>
      <c r="G258" s="192"/>
      <c r="H258" s="192"/>
      <c r="I258" s="192"/>
      <c r="L258" s="192"/>
    </row>
    <row r="259" spans="1:12" ht="15.75">
      <c r="A259" s="98"/>
      <c r="B259" s="98"/>
      <c r="C259" s="98"/>
      <c r="D259" s="98"/>
      <c r="E259" s="192"/>
      <c r="F259" s="192"/>
      <c r="G259" s="192"/>
      <c r="H259" s="192"/>
      <c r="I259" s="192"/>
      <c r="L259" s="192"/>
    </row>
    <row r="260" spans="1:12" ht="15.75">
      <c r="A260" s="98"/>
      <c r="B260" s="98"/>
      <c r="C260" s="98"/>
      <c r="D260" s="98"/>
      <c r="E260" s="192"/>
      <c r="F260" s="192"/>
      <c r="G260" s="192"/>
      <c r="H260" s="192"/>
      <c r="I260" s="192"/>
      <c r="L260" s="192"/>
    </row>
    <row r="261" spans="1:12" ht="15.75">
      <c r="A261" s="98"/>
      <c r="B261" s="98"/>
      <c r="C261" s="98"/>
      <c r="D261" s="98"/>
      <c r="E261" s="192"/>
      <c r="F261" s="192"/>
      <c r="G261" s="192"/>
      <c r="H261" s="192"/>
      <c r="I261" s="192"/>
      <c r="L261" s="192"/>
    </row>
    <row r="262" spans="1:12" ht="15.75">
      <c r="A262" s="98"/>
      <c r="B262" s="98"/>
      <c r="C262" s="98"/>
      <c r="D262" s="98"/>
      <c r="E262" s="192"/>
      <c r="F262" s="192"/>
      <c r="G262" s="192"/>
      <c r="H262" s="192"/>
      <c r="I262" s="192"/>
      <c r="L262" s="192"/>
    </row>
    <row r="263" spans="1:12" ht="15.75">
      <c r="A263" s="98"/>
      <c r="B263" s="98"/>
      <c r="C263" s="98"/>
      <c r="D263" s="98"/>
      <c r="E263" s="192"/>
      <c r="F263" s="192"/>
      <c r="G263" s="192"/>
      <c r="H263" s="192"/>
      <c r="I263" s="192"/>
      <c r="L263" s="192"/>
    </row>
    <row r="264" spans="1:12" ht="15.75">
      <c r="A264" s="98"/>
      <c r="B264" s="98"/>
      <c r="C264" s="98"/>
      <c r="D264" s="98"/>
      <c r="E264" s="192"/>
      <c r="F264" s="192"/>
      <c r="G264" s="192"/>
      <c r="H264" s="192"/>
      <c r="I264" s="192"/>
      <c r="L264" s="192"/>
    </row>
    <row r="265" spans="1:12" ht="15.75">
      <c r="A265" s="98"/>
      <c r="B265" s="98"/>
      <c r="C265" s="98"/>
      <c r="D265" s="98"/>
      <c r="E265" s="192"/>
      <c r="F265" s="192"/>
      <c r="G265" s="192"/>
      <c r="H265" s="192"/>
      <c r="I265" s="192"/>
      <c r="L265" s="192"/>
    </row>
    <row r="266" spans="1:12" ht="15.75">
      <c r="A266" s="98"/>
      <c r="B266" s="98"/>
      <c r="C266" s="98"/>
      <c r="D266" s="98"/>
      <c r="E266" s="192"/>
      <c r="F266" s="192"/>
      <c r="G266" s="192"/>
      <c r="H266" s="192"/>
      <c r="I266" s="192"/>
      <c r="L266" s="192"/>
    </row>
    <row r="267" spans="1:12" ht="15.75">
      <c r="A267" s="98"/>
      <c r="B267" s="98"/>
      <c r="C267" s="98"/>
      <c r="D267" s="98"/>
      <c r="E267" s="192"/>
      <c r="F267" s="192"/>
      <c r="G267" s="192"/>
      <c r="H267" s="192"/>
      <c r="I267" s="192"/>
      <c r="L267" s="192"/>
    </row>
    <row r="268" spans="1:12" ht="15.75">
      <c r="A268" s="98"/>
      <c r="B268" s="98"/>
      <c r="C268" s="98"/>
      <c r="D268" s="98"/>
      <c r="E268" s="192"/>
      <c r="F268" s="192"/>
      <c r="G268" s="192"/>
      <c r="H268" s="192"/>
      <c r="I268" s="192"/>
      <c r="L268" s="192"/>
    </row>
    <row r="269" spans="1:12" ht="15.75">
      <c r="A269" s="98"/>
      <c r="B269" s="98"/>
      <c r="C269" s="98"/>
      <c r="D269" s="98"/>
      <c r="E269" s="192"/>
      <c r="F269" s="192"/>
      <c r="G269" s="192"/>
      <c r="H269" s="192"/>
      <c r="I269" s="192"/>
      <c r="L269" s="192"/>
    </row>
    <row r="270" spans="1:12" ht="15.75">
      <c r="A270" s="98"/>
      <c r="B270" s="98"/>
      <c r="C270" s="98"/>
      <c r="D270" s="98"/>
      <c r="E270" s="192"/>
      <c r="F270" s="192"/>
      <c r="G270" s="192"/>
      <c r="H270" s="192"/>
      <c r="I270" s="192"/>
      <c r="L270" s="192"/>
    </row>
    <row r="271" spans="1:12" ht="15.75">
      <c r="A271" s="98"/>
      <c r="B271" s="98"/>
      <c r="C271" s="98"/>
      <c r="D271" s="98"/>
      <c r="E271" s="192"/>
      <c r="F271" s="192"/>
      <c r="G271" s="192"/>
      <c r="H271" s="192"/>
      <c r="I271" s="192"/>
      <c r="L271" s="192"/>
    </row>
    <row r="272" spans="1:12" ht="15.75">
      <c r="A272" s="98"/>
      <c r="B272" s="98"/>
      <c r="C272" s="98"/>
      <c r="D272" s="98"/>
      <c r="E272" s="192"/>
      <c r="F272" s="192"/>
      <c r="G272" s="192"/>
      <c r="H272" s="192"/>
      <c r="I272" s="192"/>
      <c r="L272" s="192"/>
    </row>
    <row r="273" spans="1:12" ht="15.75">
      <c r="A273" s="98"/>
      <c r="B273" s="98"/>
      <c r="C273" s="98"/>
      <c r="D273" s="98"/>
      <c r="E273" s="192"/>
      <c r="F273" s="192"/>
      <c r="G273" s="192"/>
      <c r="H273" s="192"/>
      <c r="I273" s="192"/>
      <c r="L273" s="192"/>
    </row>
    <row r="274" spans="1:12" ht="15.75">
      <c r="A274" s="98"/>
      <c r="B274" s="98"/>
      <c r="C274" s="98"/>
      <c r="D274" s="98"/>
      <c r="E274" s="192"/>
      <c r="F274" s="192"/>
      <c r="G274" s="192"/>
      <c r="H274" s="192"/>
      <c r="I274" s="192"/>
      <c r="L274" s="192"/>
    </row>
    <row r="275" spans="1:12" ht="15.75">
      <c r="A275" s="98"/>
      <c r="B275" s="98"/>
      <c r="C275" s="98"/>
      <c r="D275" s="98"/>
      <c r="E275" s="192"/>
      <c r="F275" s="192"/>
      <c r="G275" s="192"/>
      <c r="H275" s="192"/>
      <c r="I275" s="192"/>
      <c r="L275" s="192"/>
    </row>
    <row r="276" spans="1:12" ht="15.75">
      <c r="A276" s="98"/>
      <c r="B276" s="98"/>
      <c r="C276" s="98"/>
      <c r="D276" s="98"/>
      <c r="E276" s="192"/>
      <c r="F276" s="192"/>
      <c r="G276" s="192"/>
      <c r="H276" s="192"/>
      <c r="I276" s="192"/>
      <c r="L276" s="192"/>
    </row>
    <row r="277" spans="1:12" ht="15.75">
      <c r="A277" s="98"/>
      <c r="B277" s="98"/>
      <c r="C277" s="98"/>
      <c r="D277" s="98"/>
      <c r="E277" s="192"/>
      <c r="F277" s="192"/>
      <c r="G277" s="192"/>
      <c r="H277" s="192"/>
      <c r="I277" s="192"/>
      <c r="L277" s="192"/>
    </row>
    <row r="278" spans="1:12" ht="15.75">
      <c r="A278" s="98"/>
      <c r="B278" s="98"/>
      <c r="C278" s="98"/>
      <c r="D278" s="98"/>
      <c r="E278" s="192"/>
      <c r="F278" s="192"/>
      <c r="G278" s="192"/>
      <c r="H278" s="192"/>
      <c r="I278" s="192"/>
      <c r="L278" s="192"/>
    </row>
    <row r="279" spans="1:12" ht="15.75">
      <c r="A279" s="98"/>
      <c r="B279" s="98"/>
      <c r="C279" s="98"/>
      <c r="D279" s="98"/>
      <c r="E279" s="192"/>
      <c r="F279" s="192"/>
      <c r="G279" s="192"/>
      <c r="H279" s="192"/>
      <c r="I279" s="192"/>
      <c r="L279" s="192"/>
    </row>
    <row r="280" spans="1:12" ht="15.75">
      <c r="A280" s="98"/>
      <c r="B280" s="98"/>
      <c r="C280" s="98"/>
      <c r="D280" s="98"/>
      <c r="E280" s="192"/>
      <c r="F280" s="192"/>
      <c r="G280" s="192"/>
      <c r="H280" s="192"/>
      <c r="I280" s="192"/>
      <c r="L280" s="192"/>
    </row>
    <row r="281" spans="1:12" ht="15.75">
      <c r="A281" s="98"/>
      <c r="B281" s="98"/>
      <c r="C281" s="98"/>
      <c r="D281" s="98"/>
      <c r="E281" s="192"/>
      <c r="F281" s="192"/>
      <c r="G281" s="192"/>
      <c r="H281" s="192"/>
      <c r="I281" s="192"/>
      <c r="L281" s="192"/>
    </row>
    <row r="282" spans="1:12" ht="15.75">
      <c r="A282" s="98"/>
      <c r="B282" s="98"/>
      <c r="C282" s="98"/>
      <c r="D282" s="98"/>
      <c r="E282" s="192"/>
      <c r="F282" s="192"/>
      <c r="G282" s="192"/>
      <c r="H282" s="192"/>
      <c r="I282" s="192"/>
      <c r="L282" s="192"/>
    </row>
    <row r="283" spans="1:12" ht="15.75">
      <c r="A283" s="98"/>
      <c r="B283" s="98"/>
      <c r="C283" s="98"/>
      <c r="D283" s="98"/>
      <c r="E283" s="192"/>
      <c r="F283" s="192"/>
      <c r="G283" s="192"/>
      <c r="H283" s="192"/>
      <c r="I283" s="192"/>
      <c r="L283" s="192"/>
    </row>
    <row r="284" spans="1:12" ht="15.75">
      <c r="A284" s="98"/>
      <c r="B284" s="98"/>
      <c r="C284" s="98"/>
      <c r="D284" s="98"/>
      <c r="E284" s="192"/>
      <c r="F284" s="192"/>
      <c r="G284" s="192"/>
      <c r="H284" s="192"/>
      <c r="I284" s="192"/>
      <c r="L284" s="192"/>
    </row>
    <row r="285" spans="1:12" ht="15.75">
      <c r="A285" s="98"/>
      <c r="B285" s="98"/>
      <c r="C285" s="98"/>
      <c r="D285" s="98"/>
      <c r="E285" s="192"/>
      <c r="F285" s="192"/>
      <c r="G285" s="192"/>
      <c r="H285" s="192"/>
      <c r="I285" s="192"/>
      <c r="L285" s="192"/>
    </row>
    <row r="286" spans="1:12" ht="15.75">
      <c r="A286" s="98"/>
      <c r="B286" s="98"/>
      <c r="C286" s="98"/>
      <c r="D286" s="98"/>
      <c r="E286" s="192"/>
      <c r="F286" s="192"/>
      <c r="G286" s="192"/>
      <c r="H286" s="192"/>
      <c r="I286" s="192"/>
      <c r="L286" s="192"/>
    </row>
    <row r="287" spans="1:12" ht="15.75">
      <c r="A287" s="98"/>
      <c r="B287" s="98"/>
      <c r="C287" s="98"/>
      <c r="D287" s="98"/>
      <c r="E287" s="192"/>
      <c r="F287" s="192"/>
      <c r="G287" s="192"/>
      <c r="H287" s="192"/>
      <c r="I287" s="192"/>
      <c r="L287" s="192"/>
    </row>
    <row r="288" spans="1:12" ht="15.75">
      <c r="A288" s="98"/>
      <c r="B288" s="98"/>
      <c r="C288" s="98"/>
      <c r="D288" s="98"/>
      <c r="E288" s="192"/>
      <c r="F288" s="192"/>
      <c r="G288" s="192"/>
      <c r="H288" s="192"/>
      <c r="I288" s="192"/>
      <c r="L288" s="192"/>
    </row>
    <row r="289" spans="1:12" ht="15.75">
      <c r="A289" s="98"/>
      <c r="B289" s="98"/>
      <c r="C289" s="98"/>
      <c r="D289" s="98"/>
      <c r="E289" s="192"/>
      <c r="F289" s="192"/>
      <c r="G289" s="192"/>
      <c r="H289" s="192"/>
      <c r="I289" s="192"/>
      <c r="L289" s="192"/>
    </row>
    <row r="290" spans="1:12" ht="15.75">
      <c r="A290" s="98"/>
      <c r="B290" s="98"/>
      <c r="C290" s="98"/>
      <c r="D290" s="98"/>
      <c r="E290" s="192"/>
      <c r="F290" s="192"/>
      <c r="G290" s="192"/>
      <c r="H290" s="192"/>
      <c r="I290" s="192"/>
      <c r="L290" s="192"/>
    </row>
    <row r="291" spans="1:12" ht="15.75">
      <c r="A291" s="98"/>
      <c r="B291" s="98"/>
      <c r="C291" s="98"/>
      <c r="D291" s="98"/>
      <c r="E291" s="192"/>
      <c r="F291" s="192"/>
      <c r="G291" s="192"/>
      <c r="H291" s="192"/>
      <c r="I291" s="192"/>
      <c r="L291" s="192"/>
    </row>
    <row r="292" spans="1:12" ht="15.75">
      <c r="A292" s="98"/>
      <c r="B292" s="98"/>
      <c r="C292" s="98"/>
      <c r="D292" s="98"/>
      <c r="E292" s="192"/>
      <c r="F292" s="192"/>
      <c r="G292" s="192"/>
      <c r="H292" s="192"/>
      <c r="I292" s="192"/>
      <c r="L292" s="192"/>
    </row>
    <row r="293" spans="1:12" ht="15.75">
      <c r="A293" s="98"/>
      <c r="B293" s="98"/>
      <c r="C293" s="98"/>
      <c r="D293" s="98"/>
      <c r="E293" s="192"/>
      <c r="F293" s="192"/>
      <c r="G293" s="192"/>
      <c r="H293" s="192"/>
      <c r="I293" s="192"/>
      <c r="L293" s="192"/>
    </row>
    <row r="294" spans="1:12" ht="15.75">
      <c r="A294" s="98"/>
      <c r="B294" s="98"/>
      <c r="C294" s="98"/>
      <c r="D294" s="98"/>
      <c r="E294" s="192"/>
      <c r="F294" s="192"/>
      <c r="G294" s="192"/>
      <c r="H294" s="192"/>
      <c r="I294" s="192"/>
      <c r="L294" s="192"/>
    </row>
    <row r="295" spans="1:12" ht="15.75">
      <c r="A295" s="98"/>
      <c r="B295" s="98"/>
      <c r="C295" s="98"/>
      <c r="D295" s="98"/>
      <c r="E295" s="192"/>
      <c r="F295" s="192"/>
      <c r="G295" s="192"/>
      <c r="H295" s="192"/>
      <c r="I295" s="192"/>
      <c r="L295" s="192"/>
    </row>
    <row r="296" spans="1:12" ht="15.75">
      <c r="A296" s="98"/>
      <c r="B296" s="98"/>
      <c r="C296" s="98"/>
      <c r="D296" s="98"/>
      <c r="E296" s="192"/>
      <c r="F296" s="192"/>
      <c r="G296" s="192"/>
      <c r="H296" s="192"/>
      <c r="I296" s="192"/>
      <c r="L296" s="192"/>
    </row>
    <row r="297" spans="1:12" ht="15.75">
      <c r="A297" s="98"/>
      <c r="B297" s="98"/>
      <c r="C297" s="98"/>
      <c r="D297" s="98"/>
      <c r="E297" s="192"/>
      <c r="F297" s="192"/>
      <c r="G297" s="192"/>
      <c r="H297" s="192"/>
      <c r="I297" s="192"/>
      <c r="L297" s="192"/>
    </row>
    <row r="298" spans="1:12" ht="15.75">
      <c r="A298" s="98"/>
      <c r="B298" s="98"/>
      <c r="C298" s="98"/>
      <c r="D298" s="98"/>
      <c r="E298" s="192"/>
      <c r="F298" s="192"/>
      <c r="G298" s="192"/>
      <c r="H298" s="192"/>
      <c r="I298" s="192"/>
      <c r="L298" s="192"/>
    </row>
    <row r="299" spans="1:12" ht="15.75">
      <c r="A299" s="98"/>
      <c r="B299" s="98"/>
      <c r="C299" s="98"/>
      <c r="D299" s="98"/>
      <c r="E299" s="192"/>
      <c r="F299" s="192"/>
      <c r="G299" s="192"/>
      <c r="H299" s="192"/>
      <c r="I299" s="192"/>
      <c r="L299" s="192"/>
    </row>
    <row r="300" spans="1:12" ht="15.75">
      <c r="A300" s="98"/>
      <c r="B300" s="98"/>
      <c r="C300" s="98"/>
      <c r="D300" s="98"/>
      <c r="E300" s="192"/>
      <c r="F300" s="192"/>
      <c r="G300" s="192"/>
      <c r="H300" s="192"/>
      <c r="I300" s="192"/>
      <c r="L300" s="192"/>
    </row>
    <row r="301" spans="1:12" ht="15.75">
      <c r="A301" s="98"/>
      <c r="B301" s="98"/>
      <c r="C301" s="98"/>
      <c r="D301" s="98"/>
      <c r="E301" s="192"/>
      <c r="F301" s="192"/>
      <c r="G301" s="192"/>
      <c r="H301" s="192"/>
      <c r="I301" s="192"/>
      <c r="L301" s="192"/>
    </row>
    <row r="302" spans="1:12" ht="15.75">
      <c r="A302" s="98"/>
      <c r="B302" s="98"/>
      <c r="C302" s="98"/>
      <c r="D302" s="98"/>
      <c r="E302" s="192"/>
      <c r="F302" s="192"/>
      <c r="G302" s="192"/>
      <c r="H302" s="192"/>
      <c r="I302" s="192"/>
      <c r="L302" s="192"/>
    </row>
    <row r="303" spans="1:12" ht="15.75">
      <c r="A303" s="98"/>
      <c r="B303" s="98"/>
      <c r="C303" s="98"/>
      <c r="D303" s="98"/>
      <c r="E303" s="192"/>
      <c r="F303" s="192"/>
      <c r="G303" s="192"/>
      <c r="H303" s="192"/>
      <c r="I303" s="192"/>
      <c r="L303" s="192"/>
    </row>
    <row r="304" spans="1:12" ht="15.75">
      <c r="A304" s="98"/>
      <c r="B304" s="98"/>
      <c r="C304" s="98"/>
      <c r="D304" s="98"/>
      <c r="E304" s="192"/>
      <c r="F304" s="192"/>
      <c r="G304" s="192"/>
      <c r="H304" s="192"/>
      <c r="I304" s="192"/>
      <c r="L304" s="192"/>
    </row>
    <row r="305" spans="1:12" ht="15.75">
      <c r="A305" s="98"/>
      <c r="B305" s="98"/>
      <c r="C305" s="98"/>
      <c r="D305" s="98"/>
      <c r="E305" s="192"/>
      <c r="F305" s="192"/>
      <c r="G305" s="192"/>
      <c r="H305" s="192"/>
      <c r="I305" s="192"/>
      <c r="L305" s="192"/>
    </row>
    <row r="306" spans="1:12" ht="15.75">
      <c r="A306" s="98"/>
      <c r="B306" s="98"/>
      <c r="C306" s="98"/>
      <c r="D306" s="98"/>
      <c r="E306" s="192"/>
      <c r="F306" s="192"/>
      <c r="G306" s="192"/>
      <c r="H306" s="192"/>
      <c r="I306" s="192"/>
      <c r="L306" s="192"/>
    </row>
    <row r="307" spans="1:12" ht="15.75">
      <c r="A307" s="98"/>
      <c r="B307" s="98"/>
      <c r="C307" s="98"/>
      <c r="D307" s="98"/>
      <c r="E307" s="192"/>
      <c r="F307" s="192"/>
      <c r="G307" s="192"/>
      <c r="H307" s="192"/>
      <c r="I307" s="192"/>
      <c r="L307" s="192"/>
    </row>
    <row r="308" spans="1:12" ht="15.75">
      <c r="A308" s="98"/>
      <c r="B308" s="98"/>
      <c r="C308" s="98"/>
      <c r="D308" s="98"/>
      <c r="E308" s="192"/>
      <c r="F308" s="192"/>
      <c r="G308" s="192"/>
      <c r="H308" s="192"/>
      <c r="I308" s="192"/>
      <c r="L308" s="192"/>
    </row>
    <row r="309" spans="1:12" ht="15.75">
      <c r="A309" s="98"/>
      <c r="B309" s="98"/>
      <c r="C309" s="98"/>
      <c r="D309" s="98"/>
      <c r="E309" s="192"/>
      <c r="F309" s="192"/>
      <c r="G309" s="192"/>
      <c r="H309" s="192"/>
      <c r="I309" s="192"/>
      <c r="L309" s="192"/>
    </row>
    <row r="310" spans="1:12" ht="15.75">
      <c r="A310" s="98"/>
      <c r="B310" s="98"/>
      <c r="C310" s="98"/>
      <c r="D310" s="98"/>
      <c r="E310" s="192"/>
      <c r="F310" s="192"/>
      <c r="G310" s="192"/>
      <c r="H310" s="192"/>
      <c r="I310" s="192"/>
      <c r="L310" s="192"/>
    </row>
    <row r="311" spans="1:12" ht="15.75">
      <c r="A311" s="98"/>
      <c r="B311" s="98"/>
      <c r="C311" s="98"/>
      <c r="D311" s="98"/>
      <c r="E311" s="192"/>
      <c r="F311" s="192"/>
      <c r="G311" s="192"/>
      <c r="H311" s="192"/>
      <c r="I311" s="192"/>
      <c r="L311" s="192"/>
    </row>
    <row r="312" spans="1:12" ht="15.75">
      <c r="A312" s="98"/>
      <c r="B312" s="98"/>
      <c r="C312" s="98"/>
      <c r="D312" s="98"/>
      <c r="E312" s="192"/>
      <c r="F312" s="192"/>
      <c r="G312" s="192"/>
      <c r="H312" s="192"/>
      <c r="I312" s="192"/>
      <c r="L312" s="192"/>
    </row>
    <row r="313" spans="1:12" ht="15.75">
      <c r="A313" s="98"/>
      <c r="B313" s="98"/>
      <c r="C313" s="98"/>
      <c r="D313" s="98"/>
      <c r="E313" s="192"/>
      <c r="F313" s="192"/>
      <c r="G313" s="192"/>
      <c r="H313" s="192"/>
      <c r="I313" s="192"/>
      <c r="L313" s="192"/>
    </row>
    <row r="314" spans="1:12" ht="15.75">
      <c r="A314" s="98"/>
      <c r="B314" s="98"/>
      <c r="C314" s="98"/>
      <c r="D314" s="98"/>
      <c r="E314" s="192"/>
      <c r="F314" s="192"/>
      <c r="G314" s="192"/>
      <c r="H314" s="192"/>
      <c r="I314" s="192"/>
      <c r="L314" s="192"/>
    </row>
    <row r="315" spans="1:12" ht="15.75">
      <c r="A315" s="98"/>
      <c r="B315" s="98"/>
      <c r="C315" s="98"/>
      <c r="D315" s="98"/>
      <c r="E315" s="192"/>
      <c r="F315" s="192"/>
      <c r="G315" s="192"/>
      <c r="H315" s="192"/>
      <c r="I315" s="192"/>
      <c r="L315" s="192"/>
    </row>
    <row r="316" spans="1:12" ht="15.75">
      <c r="A316" s="98"/>
      <c r="B316" s="98"/>
      <c r="C316" s="98"/>
      <c r="D316" s="98"/>
      <c r="E316" s="192"/>
      <c r="F316" s="192"/>
      <c r="G316" s="192"/>
      <c r="H316" s="192"/>
      <c r="I316" s="192"/>
      <c r="L316" s="192"/>
    </row>
    <row r="317" spans="1:12" ht="15.75">
      <c r="A317" s="98"/>
      <c r="B317" s="98"/>
      <c r="C317" s="98"/>
      <c r="D317" s="98"/>
      <c r="E317" s="192"/>
      <c r="F317" s="192"/>
      <c r="G317" s="192"/>
      <c r="H317" s="192"/>
      <c r="I317" s="192"/>
      <c r="L317" s="192"/>
    </row>
    <row r="318" spans="1:12" ht="15.75">
      <c r="A318" s="98"/>
      <c r="B318" s="98"/>
      <c r="C318" s="98"/>
      <c r="D318" s="98"/>
      <c r="E318" s="192"/>
      <c r="F318" s="192"/>
      <c r="G318" s="192"/>
      <c r="H318" s="192"/>
      <c r="I318" s="192"/>
      <c r="L318" s="192"/>
    </row>
    <row r="319" spans="1:12" ht="15.75">
      <c r="A319" s="98"/>
      <c r="B319" s="98"/>
      <c r="C319" s="98"/>
      <c r="D319" s="98"/>
      <c r="E319" s="192"/>
      <c r="F319" s="192"/>
      <c r="G319" s="192"/>
      <c r="H319" s="192"/>
      <c r="I319" s="192"/>
      <c r="L319" s="192"/>
    </row>
    <row r="320" spans="1:12" ht="15.75">
      <c r="A320" s="98"/>
      <c r="B320" s="98"/>
      <c r="C320" s="98"/>
      <c r="D320" s="98"/>
      <c r="E320" s="192"/>
      <c r="F320" s="192"/>
      <c r="G320" s="192"/>
      <c r="H320" s="192"/>
      <c r="I320" s="192"/>
      <c r="L320" s="192"/>
    </row>
    <row r="321" spans="1:12" ht="15.75">
      <c r="A321" s="98"/>
      <c r="B321" s="98"/>
      <c r="C321" s="98"/>
      <c r="D321" s="98"/>
      <c r="E321" s="192"/>
      <c r="F321" s="192"/>
      <c r="G321" s="192"/>
      <c r="H321" s="192"/>
      <c r="I321" s="192"/>
      <c r="L321" s="192"/>
    </row>
    <row r="322" spans="1:12" ht="15.75">
      <c r="A322" s="98"/>
      <c r="B322" s="98"/>
      <c r="C322" s="98"/>
      <c r="D322" s="98"/>
      <c r="E322" s="192"/>
      <c r="F322" s="192"/>
      <c r="G322" s="192"/>
      <c r="H322" s="192"/>
      <c r="I322" s="192"/>
      <c r="L322" s="192"/>
    </row>
    <row r="323" spans="1:12" ht="15.75">
      <c r="A323" s="98"/>
      <c r="B323" s="98"/>
      <c r="C323" s="98"/>
      <c r="D323" s="98"/>
      <c r="E323" s="192"/>
      <c r="F323" s="192"/>
      <c r="G323" s="192"/>
      <c r="H323" s="192"/>
      <c r="I323" s="192"/>
      <c r="L323" s="192"/>
    </row>
    <row r="324" spans="1:12" ht="15.75">
      <c r="A324" s="98"/>
      <c r="B324" s="98"/>
      <c r="C324" s="98"/>
      <c r="D324" s="98"/>
      <c r="E324" s="192"/>
      <c r="F324" s="192"/>
      <c r="G324" s="192"/>
      <c r="H324" s="192"/>
      <c r="I324" s="192"/>
      <c r="L324" s="192"/>
    </row>
    <row r="325" spans="1:12" ht="15.75">
      <c r="A325" s="98"/>
      <c r="B325" s="98"/>
      <c r="C325" s="98"/>
      <c r="D325" s="98"/>
      <c r="E325" s="192"/>
      <c r="F325" s="192"/>
      <c r="G325" s="192"/>
      <c r="H325" s="192"/>
      <c r="I325" s="192"/>
      <c r="L325" s="192"/>
    </row>
    <row r="326" spans="1:12" ht="15.75">
      <c r="A326" s="98"/>
      <c r="B326" s="98"/>
      <c r="C326" s="98"/>
      <c r="D326" s="98"/>
      <c r="E326" s="192"/>
      <c r="F326" s="192"/>
      <c r="G326" s="192"/>
      <c r="H326" s="192"/>
      <c r="I326" s="192"/>
      <c r="L326" s="192"/>
    </row>
    <row r="327" spans="1:12" ht="15.75">
      <c r="A327" s="98"/>
      <c r="B327" s="98"/>
      <c r="C327" s="98"/>
      <c r="D327" s="98"/>
      <c r="E327" s="192"/>
      <c r="F327" s="192"/>
      <c r="G327" s="192"/>
      <c r="H327" s="192"/>
      <c r="I327" s="192"/>
      <c r="L327" s="192"/>
    </row>
    <row r="328" spans="1:12" ht="15.75">
      <c r="A328" s="98"/>
      <c r="B328" s="98"/>
      <c r="C328" s="98"/>
      <c r="D328" s="98"/>
      <c r="E328" s="192"/>
      <c r="F328" s="192"/>
      <c r="G328" s="192"/>
      <c r="H328" s="192"/>
      <c r="I328" s="192"/>
      <c r="L328" s="192"/>
    </row>
    <row r="329" spans="1:12" ht="15.75">
      <c r="A329" s="98"/>
      <c r="B329" s="98"/>
      <c r="C329" s="98"/>
      <c r="D329" s="98"/>
      <c r="E329" s="192"/>
      <c r="F329" s="192"/>
      <c r="G329" s="192"/>
      <c r="H329" s="192"/>
      <c r="I329" s="192"/>
      <c r="L329" s="192"/>
    </row>
    <row r="330" spans="1:12" ht="15.75">
      <c r="A330" s="98"/>
      <c r="B330" s="98"/>
      <c r="C330" s="98"/>
      <c r="D330" s="98"/>
      <c r="E330" s="192"/>
      <c r="F330" s="192"/>
      <c r="G330" s="192"/>
      <c r="H330" s="192"/>
      <c r="I330" s="192"/>
      <c r="L330" s="192"/>
    </row>
    <row r="331" spans="1:12" ht="15.75">
      <c r="A331" s="98"/>
      <c r="B331" s="98"/>
      <c r="C331" s="98"/>
      <c r="D331" s="98"/>
      <c r="E331" s="192"/>
      <c r="F331" s="192"/>
      <c r="G331" s="192"/>
      <c r="H331" s="192"/>
      <c r="I331" s="192"/>
      <c r="L331" s="192"/>
    </row>
    <row r="332" spans="1:12" ht="15.75">
      <c r="A332" s="98"/>
      <c r="B332" s="98"/>
      <c r="C332" s="98"/>
      <c r="D332" s="98"/>
      <c r="E332" s="192"/>
      <c r="F332" s="192"/>
      <c r="G332" s="192"/>
      <c r="H332" s="192"/>
      <c r="I332" s="192"/>
      <c r="L332" s="192"/>
    </row>
    <row r="333" spans="1:12" ht="15.75">
      <c r="A333" s="98"/>
      <c r="B333" s="98"/>
      <c r="C333" s="98"/>
      <c r="D333" s="98"/>
      <c r="E333" s="192"/>
      <c r="F333" s="192"/>
      <c r="G333" s="192"/>
      <c r="H333" s="192"/>
      <c r="I333" s="192"/>
      <c r="L333" s="192"/>
    </row>
    <row r="334" spans="1:12" ht="15.75">
      <c r="A334" s="98"/>
      <c r="B334" s="98"/>
      <c r="C334" s="98"/>
      <c r="D334" s="98"/>
      <c r="E334" s="192"/>
      <c r="F334" s="192"/>
      <c r="G334" s="192"/>
      <c r="H334" s="192"/>
      <c r="I334" s="192"/>
      <c r="L334" s="192"/>
    </row>
    <row r="335" spans="1:12" ht="15.75">
      <c r="A335" s="98"/>
      <c r="B335" s="98"/>
      <c r="C335" s="98"/>
      <c r="D335" s="98"/>
      <c r="E335" s="192"/>
      <c r="F335" s="192"/>
      <c r="G335" s="192"/>
      <c r="H335" s="192"/>
      <c r="I335" s="192"/>
      <c r="L335" s="192"/>
    </row>
    <row r="336" spans="1:12" ht="15.75">
      <c r="A336" s="98"/>
      <c r="B336" s="98"/>
      <c r="C336" s="98"/>
      <c r="D336" s="98"/>
      <c r="E336" s="192"/>
      <c r="F336" s="192"/>
      <c r="G336" s="192"/>
      <c r="H336" s="192"/>
      <c r="I336" s="192"/>
      <c r="L336" s="192"/>
    </row>
    <row r="337" spans="1:12" ht="15.75">
      <c r="A337" s="98"/>
      <c r="B337" s="98"/>
      <c r="C337" s="98"/>
      <c r="D337" s="98"/>
      <c r="E337" s="192"/>
      <c r="F337" s="192"/>
      <c r="G337" s="192"/>
      <c r="H337" s="192"/>
      <c r="I337" s="192"/>
      <c r="L337" s="192"/>
    </row>
    <row r="338" spans="1:12" ht="15.75">
      <c r="A338" s="98"/>
      <c r="B338" s="98"/>
      <c r="C338" s="98"/>
      <c r="D338" s="98"/>
      <c r="E338" s="192"/>
      <c r="F338" s="192"/>
      <c r="G338" s="192"/>
      <c r="H338" s="192"/>
      <c r="I338" s="192"/>
      <c r="L338" s="192"/>
    </row>
    <row r="339" spans="1:12" ht="15.75">
      <c r="A339" s="98"/>
      <c r="B339" s="98"/>
      <c r="C339" s="98"/>
      <c r="D339" s="98"/>
      <c r="E339" s="192"/>
      <c r="F339" s="192"/>
      <c r="G339" s="192"/>
      <c r="H339" s="192"/>
      <c r="I339" s="192"/>
      <c r="L339" s="192"/>
    </row>
    <row r="340" spans="1:12" ht="15.75">
      <c r="A340" s="98"/>
      <c r="B340" s="98"/>
      <c r="C340" s="98"/>
      <c r="D340" s="98"/>
      <c r="E340" s="192"/>
      <c r="F340" s="192"/>
      <c r="G340" s="192"/>
      <c r="H340" s="192"/>
      <c r="I340" s="192"/>
      <c r="L340" s="192"/>
    </row>
    <row r="341" spans="1:12" ht="15.75">
      <c r="A341" s="98"/>
      <c r="B341" s="98"/>
      <c r="C341" s="98"/>
      <c r="D341" s="98"/>
      <c r="E341" s="192"/>
      <c r="F341" s="192"/>
      <c r="G341" s="192"/>
      <c r="H341" s="192"/>
      <c r="I341" s="192"/>
      <c r="L341" s="192"/>
    </row>
    <row r="342" spans="1:12" ht="15.75">
      <c r="A342" s="98"/>
      <c r="B342" s="98"/>
      <c r="C342" s="98"/>
      <c r="D342" s="98"/>
      <c r="E342" s="192"/>
      <c r="F342" s="192"/>
      <c r="G342" s="192"/>
      <c r="H342" s="192"/>
      <c r="I342" s="192"/>
      <c r="L342" s="192"/>
    </row>
    <row r="343" spans="1:12" ht="15.75">
      <c r="A343" s="98"/>
      <c r="B343" s="98"/>
      <c r="C343" s="98"/>
      <c r="D343" s="98"/>
      <c r="E343" s="192"/>
      <c r="F343" s="192"/>
      <c r="G343" s="192"/>
      <c r="H343" s="192"/>
      <c r="I343" s="192"/>
      <c r="L343" s="192"/>
    </row>
    <row r="344" spans="1:12" ht="15.75">
      <c r="A344" s="98"/>
      <c r="B344" s="98"/>
      <c r="C344" s="98"/>
      <c r="D344" s="98"/>
      <c r="E344" s="192"/>
      <c r="F344" s="192"/>
      <c r="G344" s="192"/>
      <c r="H344" s="192"/>
      <c r="I344" s="192"/>
      <c r="L344" s="192"/>
    </row>
    <row r="345" spans="1:12" ht="15.75">
      <c r="A345" s="98"/>
      <c r="B345" s="98"/>
      <c r="C345" s="98"/>
      <c r="D345" s="98"/>
      <c r="E345" s="192"/>
      <c r="F345" s="192"/>
      <c r="G345" s="192"/>
      <c r="H345" s="192"/>
      <c r="I345" s="192"/>
      <c r="L345" s="192"/>
    </row>
    <row r="346" spans="1:12" ht="15.75">
      <c r="A346" s="98"/>
      <c r="B346" s="98"/>
      <c r="C346" s="98"/>
      <c r="D346" s="98"/>
      <c r="E346" s="192"/>
      <c r="F346" s="192"/>
      <c r="G346" s="192"/>
      <c r="H346" s="192"/>
      <c r="I346" s="192"/>
      <c r="L346" s="192"/>
    </row>
    <row r="347" spans="1:12" ht="15.75">
      <c r="A347" s="98"/>
      <c r="B347" s="98"/>
      <c r="C347" s="98"/>
      <c r="D347" s="98"/>
      <c r="E347" s="192"/>
      <c r="F347" s="192"/>
      <c r="G347" s="192"/>
      <c r="H347" s="192"/>
      <c r="I347" s="192"/>
      <c r="L347" s="192"/>
    </row>
    <row r="348" spans="1:12" ht="15.75">
      <c r="A348" s="98"/>
      <c r="B348" s="98"/>
      <c r="C348" s="98"/>
      <c r="D348" s="98"/>
      <c r="E348" s="192"/>
      <c r="F348" s="192"/>
      <c r="G348" s="192"/>
      <c r="H348" s="192"/>
      <c r="I348" s="192"/>
      <c r="L348" s="192"/>
    </row>
    <row r="349" spans="1:12" ht="15.75">
      <c r="A349" s="98"/>
      <c r="B349" s="98"/>
      <c r="C349" s="98"/>
      <c r="D349" s="98"/>
      <c r="E349" s="192"/>
      <c r="F349" s="192"/>
      <c r="G349" s="192"/>
      <c r="H349" s="192"/>
      <c r="I349" s="192"/>
      <c r="L349" s="192"/>
    </row>
    <row r="350" spans="1:12" ht="15.75">
      <c r="A350" s="98"/>
      <c r="B350" s="98"/>
      <c r="C350" s="98"/>
      <c r="D350" s="98"/>
      <c r="E350" s="192"/>
      <c r="F350" s="192"/>
      <c r="G350" s="192"/>
      <c r="H350" s="192"/>
      <c r="I350" s="192"/>
      <c r="L350" s="192"/>
    </row>
    <row r="351" spans="1:12" ht="15.75">
      <c r="A351" s="98"/>
      <c r="B351" s="98"/>
      <c r="C351" s="98"/>
      <c r="D351" s="98"/>
      <c r="E351" s="192"/>
      <c r="F351" s="192"/>
      <c r="G351" s="192"/>
      <c r="H351" s="192"/>
      <c r="I351" s="192"/>
      <c r="L351" s="192"/>
    </row>
    <row r="352" spans="1:12" ht="15.75">
      <c r="A352" s="98"/>
      <c r="B352" s="98"/>
      <c r="C352" s="98"/>
      <c r="D352" s="98"/>
      <c r="E352" s="192"/>
      <c r="F352" s="192"/>
      <c r="G352" s="192"/>
      <c r="H352" s="192"/>
      <c r="I352" s="192"/>
      <c r="L352" s="192"/>
    </row>
    <row r="353" spans="1:12" ht="15.75">
      <c r="A353" s="98"/>
      <c r="B353" s="98"/>
      <c r="C353" s="98"/>
      <c r="D353" s="98"/>
      <c r="E353" s="192"/>
      <c r="F353" s="192"/>
      <c r="G353" s="192"/>
      <c r="H353" s="192"/>
      <c r="I353" s="192"/>
      <c r="L353" s="192"/>
    </row>
    <row r="354" spans="1:12" ht="15.75">
      <c r="A354" s="98"/>
      <c r="B354" s="98"/>
      <c r="C354" s="98"/>
      <c r="D354" s="98"/>
      <c r="E354" s="192"/>
      <c r="F354" s="192"/>
      <c r="G354" s="192"/>
      <c r="H354" s="192"/>
      <c r="I354" s="192"/>
      <c r="L354" s="192"/>
    </row>
    <row r="355" spans="1:12" ht="15.75">
      <c r="A355" s="98"/>
      <c r="B355" s="98"/>
      <c r="C355" s="98"/>
      <c r="D355" s="98"/>
      <c r="E355" s="192"/>
      <c r="F355" s="192"/>
      <c r="G355" s="192"/>
      <c r="H355" s="192"/>
      <c r="I355" s="192"/>
      <c r="L355" s="192"/>
    </row>
    <row r="356" spans="1:12" ht="15.75">
      <c r="A356" s="98"/>
      <c r="B356" s="98"/>
      <c r="C356" s="98"/>
      <c r="D356" s="98"/>
      <c r="E356" s="192"/>
      <c r="F356" s="192"/>
      <c r="G356" s="192"/>
      <c r="H356" s="192"/>
      <c r="I356" s="192"/>
      <c r="L356" s="192"/>
    </row>
    <row r="357" spans="1:12" ht="15.75">
      <c r="A357" s="98"/>
      <c r="B357" s="98"/>
      <c r="C357" s="98"/>
      <c r="D357" s="98"/>
      <c r="E357" s="192"/>
      <c r="F357" s="192"/>
      <c r="G357" s="192"/>
      <c r="H357" s="192"/>
      <c r="I357" s="192"/>
      <c r="L357" s="192"/>
    </row>
    <row r="358" spans="1:12" ht="15.75">
      <c r="A358" s="98"/>
      <c r="B358" s="98"/>
      <c r="C358" s="98"/>
      <c r="D358" s="98"/>
      <c r="E358" s="192"/>
      <c r="F358" s="192"/>
      <c r="G358" s="192"/>
      <c r="H358" s="192"/>
      <c r="I358" s="192"/>
      <c r="L358" s="192"/>
    </row>
    <row r="359" spans="1:12" ht="15.75">
      <c r="A359" s="98"/>
      <c r="B359" s="98"/>
      <c r="C359" s="98"/>
      <c r="D359" s="98"/>
      <c r="E359" s="192"/>
      <c r="F359" s="192"/>
      <c r="G359" s="192"/>
      <c r="H359" s="192"/>
      <c r="I359" s="192"/>
      <c r="L359" s="192"/>
    </row>
    <row r="360" spans="1:12" ht="15.75">
      <c r="A360" s="98"/>
      <c r="B360" s="98"/>
      <c r="C360" s="98"/>
      <c r="D360" s="98"/>
      <c r="E360" s="192"/>
      <c r="F360" s="192"/>
      <c r="G360" s="192"/>
      <c r="H360" s="192"/>
      <c r="I360" s="192"/>
      <c r="L360" s="192"/>
    </row>
    <row r="361" spans="1:12" ht="15.75">
      <c r="A361" s="98"/>
      <c r="B361" s="98"/>
      <c r="C361" s="98"/>
      <c r="D361" s="98"/>
      <c r="E361" s="192"/>
      <c r="F361" s="192"/>
      <c r="G361" s="192"/>
      <c r="H361" s="192"/>
      <c r="I361" s="192"/>
      <c r="L361" s="192"/>
    </row>
    <row r="362" spans="1:12" ht="15.75">
      <c r="A362" s="98"/>
      <c r="B362" s="98"/>
      <c r="C362" s="98"/>
      <c r="D362" s="98"/>
      <c r="E362" s="192"/>
      <c r="F362" s="192"/>
      <c r="G362" s="192"/>
      <c r="H362" s="192"/>
      <c r="I362" s="192"/>
      <c r="L362" s="192"/>
    </row>
    <row r="363" spans="1:12" ht="15.75">
      <c r="A363" s="98"/>
      <c r="B363" s="98"/>
      <c r="C363" s="98"/>
      <c r="D363" s="98"/>
      <c r="E363" s="192"/>
      <c r="F363" s="192"/>
      <c r="G363" s="192"/>
      <c r="H363" s="192"/>
      <c r="I363" s="192"/>
      <c r="L363" s="192"/>
    </row>
    <row r="364" spans="1:12" ht="15.75">
      <c r="A364" s="98"/>
      <c r="B364" s="98"/>
      <c r="C364" s="98"/>
      <c r="D364" s="98"/>
      <c r="E364" s="192"/>
      <c r="F364" s="192"/>
      <c r="G364" s="192"/>
      <c r="H364" s="192"/>
      <c r="I364" s="192"/>
      <c r="L364" s="192"/>
    </row>
    <row r="365" spans="1:12" ht="15.75">
      <c r="A365" s="98"/>
      <c r="B365" s="98"/>
      <c r="C365" s="98"/>
      <c r="D365" s="98"/>
      <c r="E365" s="192"/>
      <c r="F365" s="192"/>
      <c r="G365" s="192"/>
      <c r="H365" s="192"/>
      <c r="I365" s="192"/>
      <c r="L365" s="192"/>
    </row>
    <row r="366" spans="1:12" ht="15.75">
      <c r="A366" s="98"/>
      <c r="B366" s="98"/>
      <c r="C366" s="98"/>
      <c r="D366" s="98"/>
      <c r="E366" s="192"/>
      <c r="F366" s="192"/>
      <c r="G366" s="192"/>
      <c r="H366" s="192"/>
      <c r="I366" s="192"/>
      <c r="L366" s="192"/>
    </row>
    <row r="367" spans="1:12" ht="15.75">
      <c r="A367" s="98"/>
      <c r="B367" s="98"/>
      <c r="C367" s="98"/>
      <c r="D367" s="98"/>
      <c r="E367" s="192"/>
      <c r="F367" s="192"/>
      <c r="G367" s="192"/>
      <c r="H367" s="192"/>
      <c r="I367" s="192"/>
      <c r="L367" s="192"/>
    </row>
    <row r="368" spans="1:12" ht="15.75">
      <c r="A368" s="98"/>
      <c r="B368" s="98"/>
      <c r="C368" s="98"/>
      <c r="D368" s="98"/>
      <c r="E368" s="192"/>
      <c r="F368" s="192"/>
      <c r="G368" s="192"/>
      <c r="H368" s="192"/>
      <c r="I368" s="192"/>
      <c r="L368" s="192"/>
    </row>
    <row r="369" spans="1:12" ht="15.75">
      <c r="A369" s="98"/>
      <c r="B369" s="98"/>
      <c r="C369" s="98"/>
      <c r="D369" s="98"/>
      <c r="E369" s="192"/>
      <c r="F369" s="192"/>
      <c r="G369" s="192"/>
      <c r="H369" s="192"/>
      <c r="I369" s="192"/>
      <c r="L369" s="192"/>
    </row>
    <row r="370" spans="1:12" ht="15.75">
      <c r="A370" s="98"/>
      <c r="B370" s="98"/>
      <c r="C370" s="98"/>
      <c r="D370" s="98"/>
      <c r="E370" s="192"/>
      <c r="F370" s="192"/>
      <c r="G370" s="192"/>
      <c r="H370" s="192"/>
      <c r="I370" s="192"/>
      <c r="L370" s="192"/>
    </row>
    <row r="371" spans="1:12" ht="15.75">
      <c r="A371" s="98"/>
      <c r="B371" s="98"/>
      <c r="C371" s="98"/>
      <c r="D371" s="98"/>
      <c r="E371" s="192"/>
      <c r="F371" s="192"/>
      <c r="G371" s="192"/>
      <c r="H371" s="192"/>
      <c r="I371" s="192"/>
      <c r="L371" s="192"/>
    </row>
    <row r="372" spans="1:12" ht="15.75">
      <c r="A372" s="98"/>
      <c r="B372" s="98"/>
      <c r="C372" s="98"/>
      <c r="D372" s="98"/>
      <c r="E372" s="192"/>
      <c r="F372" s="192"/>
      <c r="G372" s="192"/>
      <c r="H372" s="192"/>
      <c r="I372" s="192"/>
      <c r="L372" s="192"/>
    </row>
    <row r="373" spans="1:12" ht="15.75">
      <c r="A373" s="98"/>
      <c r="B373" s="98"/>
      <c r="C373" s="98"/>
      <c r="D373" s="98"/>
      <c r="E373" s="192"/>
      <c r="F373" s="192"/>
      <c r="G373" s="192"/>
      <c r="H373" s="192"/>
      <c r="I373" s="192"/>
      <c r="L373" s="192"/>
    </row>
    <row r="374" spans="1:12" ht="15.75">
      <c r="A374" s="98"/>
      <c r="B374" s="98"/>
      <c r="C374" s="98"/>
      <c r="D374" s="98"/>
      <c r="E374" s="192"/>
      <c r="F374" s="192"/>
      <c r="G374" s="192"/>
      <c r="H374" s="192"/>
      <c r="I374" s="192"/>
      <c r="L374" s="192"/>
    </row>
    <row r="375" spans="1:12" ht="15.75">
      <c r="A375" s="98"/>
      <c r="B375" s="98"/>
      <c r="C375" s="98"/>
      <c r="D375" s="98"/>
      <c r="E375" s="192"/>
      <c r="F375" s="192"/>
      <c r="G375" s="192"/>
      <c r="H375" s="192"/>
      <c r="I375" s="192"/>
      <c r="L375" s="192"/>
    </row>
    <row r="376" spans="1:12" ht="15.75">
      <c r="A376" s="98"/>
      <c r="B376" s="98"/>
      <c r="C376" s="98"/>
      <c r="D376" s="98"/>
      <c r="E376" s="192"/>
      <c r="F376" s="192"/>
      <c r="G376" s="192"/>
      <c r="H376" s="192"/>
      <c r="I376" s="192"/>
      <c r="L376" s="192"/>
    </row>
    <row r="377" spans="1:12" ht="15.75">
      <c r="A377" s="98"/>
      <c r="B377" s="98"/>
      <c r="C377" s="98"/>
      <c r="D377" s="98"/>
      <c r="E377" s="192"/>
      <c r="F377" s="192"/>
      <c r="G377" s="192"/>
      <c r="H377" s="192"/>
      <c r="I377" s="192"/>
      <c r="L377" s="192"/>
    </row>
    <row r="378" spans="1:12" ht="15.75">
      <c r="A378" s="98"/>
      <c r="B378" s="98"/>
      <c r="C378" s="98"/>
      <c r="D378" s="98"/>
      <c r="E378" s="192"/>
      <c r="F378" s="192"/>
      <c r="G378" s="192"/>
      <c r="H378" s="192"/>
      <c r="I378" s="192"/>
      <c r="L378" s="192"/>
    </row>
    <row r="379" spans="1:12" ht="15.75">
      <c r="A379" s="98"/>
      <c r="B379" s="98"/>
      <c r="C379" s="98"/>
      <c r="D379" s="98"/>
      <c r="E379" s="192"/>
      <c r="F379" s="192"/>
      <c r="G379" s="192"/>
      <c r="H379" s="192"/>
      <c r="I379" s="192"/>
      <c r="L379" s="192"/>
    </row>
    <row r="380" spans="1:12" ht="15.75">
      <c r="A380" s="98"/>
      <c r="B380" s="98"/>
      <c r="C380" s="98"/>
      <c r="D380" s="98"/>
      <c r="E380" s="192"/>
      <c r="F380" s="192"/>
      <c r="G380" s="192"/>
      <c r="H380" s="192"/>
      <c r="I380" s="192"/>
      <c r="L380" s="192"/>
    </row>
    <row r="381" spans="1:12" ht="15.75">
      <c r="A381" s="98"/>
      <c r="B381" s="98"/>
      <c r="C381" s="98"/>
      <c r="D381" s="98"/>
      <c r="E381" s="192"/>
      <c r="F381" s="192"/>
      <c r="G381" s="192"/>
      <c r="H381" s="192"/>
      <c r="I381" s="192"/>
      <c r="L381" s="192"/>
    </row>
    <row r="382" spans="1:12" ht="15.75">
      <c r="A382" s="98"/>
      <c r="B382" s="98"/>
      <c r="C382" s="98"/>
      <c r="D382" s="98"/>
      <c r="E382" s="192"/>
      <c r="F382" s="192"/>
      <c r="G382" s="192"/>
      <c r="H382" s="192"/>
      <c r="I382" s="192"/>
      <c r="L382" s="192"/>
    </row>
    <row r="383" spans="1:12" ht="15.75">
      <c r="A383" s="98"/>
      <c r="B383" s="98"/>
      <c r="C383" s="98"/>
      <c r="D383" s="98"/>
      <c r="E383" s="192"/>
      <c r="F383" s="192"/>
      <c r="G383" s="192"/>
      <c r="H383" s="192"/>
      <c r="I383" s="192"/>
      <c r="L383" s="192"/>
    </row>
    <row r="384" spans="1:12" ht="15.75">
      <c r="A384" s="98"/>
      <c r="B384" s="98"/>
      <c r="C384" s="98"/>
      <c r="D384" s="98"/>
      <c r="E384" s="192"/>
      <c r="F384" s="192"/>
      <c r="G384" s="192"/>
      <c r="H384" s="192"/>
      <c r="I384" s="192"/>
      <c r="L384" s="192"/>
    </row>
    <row r="385" spans="1:12" ht="15.75">
      <c r="A385" s="98"/>
      <c r="B385" s="98"/>
      <c r="C385" s="98"/>
      <c r="D385" s="98"/>
      <c r="E385" s="192"/>
      <c r="F385" s="192"/>
      <c r="G385" s="192"/>
      <c r="H385" s="192"/>
      <c r="I385" s="192"/>
      <c r="L385" s="192"/>
    </row>
    <row r="386" spans="1:12" ht="15.75">
      <c r="A386" s="98"/>
      <c r="B386" s="98"/>
      <c r="C386" s="98"/>
      <c r="D386" s="98"/>
      <c r="E386" s="192"/>
      <c r="F386" s="192"/>
      <c r="G386" s="192"/>
      <c r="H386" s="192"/>
      <c r="I386" s="192"/>
      <c r="L386" s="192"/>
    </row>
    <row r="387" spans="1:12" ht="15.75">
      <c r="A387" s="98"/>
      <c r="B387" s="98"/>
      <c r="C387" s="98"/>
      <c r="D387" s="98"/>
      <c r="E387" s="192"/>
      <c r="F387" s="192"/>
      <c r="G387" s="192"/>
      <c r="H387" s="192"/>
      <c r="I387" s="192"/>
      <c r="L387" s="192"/>
    </row>
    <row r="388" spans="1:12" ht="15.75">
      <c r="A388" s="98"/>
      <c r="B388" s="98"/>
      <c r="C388" s="98"/>
      <c r="D388" s="98"/>
      <c r="E388" s="192"/>
      <c r="F388" s="192"/>
      <c r="G388" s="192"/>
      <c r="H388" s="192"/>
      <c r="I388" s="192"/>
      <c r="L388" s="192"/>
    </row>
    <row r="389" spans="1:12" ht="15.75">
      <c r="A389" s="98"/>
      <c r="B389" s="98"/>
      <c r="C389" s="98"/>
      <c r="D389" s="98"/>
      <c r="E389" s="192"/>
      <c r="F389" s="192"/>
      <c r="G389" s="192"/>
      <c r="H389" s="192"/>
      <c r="I389" s="192"/>
      <c r="L389" s="192"/>
    </row>
    <row r="390" spans="1:12" ht="15.75">
      <c r="A390" s="98"/>
      <c r="B390" s="98"/>
      <c r="C390" s="98"/>
      <c r="D390" s="98"/>
      <c r="E390" s="192"/>
      <c r="F390" s="192"/>
      <c r="G390" s="192"/>
      <c r="H390" s="192"/>
      <c r="I390" s="192"/>
      <c r="L390" s="192"/>
    </row>
    <row r="391" spans="1:12" ht="15.75">
      <c r="A391" s="98"/>
      <c r="B391" s="98"/>
      <c r="C391" s="98"/>
      <c r="D391" s="98"/>
      <c r="E391" s="192"/>
      <c r="F391" s="192"/>
      <c r="G391" s="192"/>
      <c r="H391" s="192"/>
      <c r="I391" s="192"/>
      <c r="L391" s="192"/>
    </row>
    <row r="392" spans="1:12" ht="15.75">
      <c r="A392" s="98"/>
      <c r="B392" s="98"/>
      <c r="C392" s="98"/>
      <c r="D392" s="98"/>
      <c r="E392" s="192"/>
      <c r="F392" s="192"/>
      <c r="G392" s="192"/>
      <c r="H392" s="192"/>
      <c r="I392" s="192"/>
      <c r="L392" s="192"/>
    </row>
    <row r="393" spans="1:12" ht="15.75">
      <c r="A393" s="98"/>
      <c r="B393" s="98"/>
      <c r="C393" s="98"/>
      <c r="D393" s="98"/>
      <c r="E393" s="192"/>
      <c r="F393" s="192"/>
      <c r="G393" s="192"/>
      <c r="H393" s="192"/>
      <c r="I393" s="192"/>
      <c r="L393" s="192"/>
    </row>
    <row r="394" spans="1:12" ht="15.75">
      <c r="A394" s="98"/>
      <c r="B394" s="98"/>
      <c r="C394" s="98"/>
      <c r="D394" s="98"/>
      <c r="E394" s="192"/>
      <c r="F394" s="192"/>
      <c r="G394" s="192"/>
      <c r="H394" s="192"/>
      <c r="I394" s="192"/>
      <c r="L394" s="192"/>
    </row>
    <row r="395" spans="1:12" ht="15.75">
      <c r="A395" s="98"/>
      <c r="B395" s="98"/>
      <c r="C395" s="98"/>
      <c r="D395" s="98"/>
      <c r="E395" s="192"/>
      <c r="F395" s="192"/>
      <c r="G395" s="192"/>
      <c r="H395" s="192"/>
      <c r="I395" s="192"/>
      <c r="L395" s="192"/>
    </row>
    <row r="396" spans="1:12" ht="15.75">
      <c r="A396" s="98"/>
      <c r="B396" s="98"/>
      <c r="C396" s="98"/>
      <c r="D396" s="98"/>
      <c r="E396" s="192"/>
      <c r="F396" s="192"/>
      <c r="G396" s="192"/>
      <c r="H396" s="192"/>
      <c r="I396" s="192"/>
      <c r="L396" s="192"/>
    </row>
    <row r="397" spans="1:12" ht="15.75">
      <c r="A397" s="98"/>
      <c r="B397" s="98"/>
      <c r="C397" s="98"/>
      <c r="D397" s="98"/>
      <c r="E397" s="192"/>
      <c r="F397" s="192"/>
      <c r="G397" s="192"/>
      <c r="H397" s="192"/>
      <c r="I397" s="192"/>
      <c r="L397" s="192"/>
    </row>
    <row r="398" spans="1:12" ht="15.75">
      <c r="A398" s="98"/>
      <c r="B398" s="98"/>
      <c r="C398" s="98"/>
      <c r="D398" s="98"/>
      <c r="E398" s="192"/>
      <c r="F398" s="192"/>
      <c r="G398" s="192"/>
      <c r="H398" s="192"/>
      <c r="I398" s="192"/>
      <c r="L398" s="192"/>
    </row>
    <row r="399" spans="1:12" ht="15.75">
      <c r="A399" s="98"/>
      <c r="B399" s="98"/>
      <c r="C399" s="98"/>
      <c r="D399" s="98"/>
      <c r="E399" s="192"/>
      <c r="F399" s="192"/>
      <c r="G399" s="192"/>
      <c r="H399" s="192"/>
      <c r="I399" s="192"/>
      <c r="L399" s="192"/>
    </row>
    <row r="400" spans="1:12" ht="15.75">
      <c r="A400" s="98"/>
      <c r="B400" s="98"/>
      <c r="C400" s="98"/>
      <c r="D400" s="98"/>
      <c r="E400" s="192"/>
      <c r="F400" s="192"/>
      <c r="G400" s="192"/>
      <c r="H400" s="192"/>
      <c r="I400" s="192"/>
      <c r="L400" s="192"/>
    </row>
    <row r="401" spans="1:12" ht="15.75">
      <c r="A401" s="98"/>
      <c r="B401" s="98"/>
      <c r="C401" s="98"/>
      <c r="D401" s="98"/>
      <c r="E401" s="192"/>
      <c r="F401" s="192"/>
      <c r="G401" s="192"/>
      <c r="H401" s="192"/>
      <c r="I401" s="192"/>
      <c r="L401" s="192"/>
    </row>
    <row r="402" spans="1:12" ht="15.75">
      <c r="A402" s="98"/>
      <c r="B402" s="98"/>
      <c r="C402" s="98"/>
      <c r="D402" s="98"/>
      <c r="E402" s="192"/>
      <c r="F402" s="192"/>
      <c r="G402" s="192"/>
      <c r="H402" s="192"/>
      <c r="I402" s="192"/>
      <c r="L402" s="192"/>
    </row>
    <row r="403" spans="1:12" ht="15.75">
      <c r="A403" s="98"/>
      <c r="B403" s="98"/>
      <c r="C403" s="98"/>
      <c r="D403" s="98"/>
      <c r="E403" s="192"/>
      <c r="F403" s="192"/>
      <c r="G403" s="192"/>
      <c r="H403" s="192"/>
      <c r="I403" s="192"/>
      <c r="L403" s="192"/>
    </row>
    <row r="404" spans="1:12" ht="15.75">
      <c r="A404" s="98"/>
      <c r="B404" s="98"/>
      <c r="C404" s="98"/>
      <c r="D404" s="98"/>
      <c r="E404" s="192"/>
      <c r="F404" s="192"/>
      <c r="G404" s="192"/>
      <c r="H404" s="192"/>
      <c r="I404" s="192"/>
      <c r="L404" s="192"/>
    </row>
    <row r="405" spans="1:12" ht="15.75">
      <c r="A405" s="98"/>
      <c r="B405" s="98"/>
      <c r="C405" s="98"/>
      <c r="D405" s="98"/>
      <c r="E405" s="192"/>
      <c r="F405" s="192"/>
      <c r="G405" s="192"/>
      <c r="H405" s="192"/>
      <c r="I405" s="192"/>
      <c r="L405" s="192"/>
    </row>
    <row r="406" spans="1:12" ht="15.75">
      <c r="A406" s="98"/>
      <c r="B406" s="98"/>
      <c r="C406" s="98"/>
      <c r="D406" s="98"/>
      <c r="E406" s="192"/>
      <c r="F406" s="192"/>
      <c r="G406" s="192"/>
      <c r="H406" s="192"/>
      <c r="I406" s="192"/>
      <c r="L406" s="192"/>
    </row>
    <row r="407" spans="1:12" ht="15.75">
      <c r="A407" s="98"/>
      <c r="B407" s="98"/>
      <c r="C407" s="98"/>
      <c r="D407" s="98"/>
      <c r="E407" s="192"/>
      <c r="F407" s="192"/>
      <c r="G407" s="192"/>
      <c r="H407" s="192"/>
      <c r="I407" s="192"/>
      <c r="L407" s="192"/>
    </row>
    <row r="408" spans="1:12" ht="15.75">
      <c r="A408" s="98"/>
      <c r="B408" s="98"/>
      <c r="C408" s="98"/>
      <c r="D408" s="98"/>
      <c r="E408" s="192"/>
      <c r="F408" s="192"/>
      <c r="G408" s="192"/>
      <c r="H408" s="192"/>
      <c r="I408" s="192"/>
      <c r="L408" s="192"/>
    </row>
    <row r="409" spans="1:12" ht="15.75">
      <c r="A409" s="98"/>
      <c r="B409" s="98"/>
      <c r="C409" s="98"/>
      <c r="D409" s="98"/>
      <c r="E409" s="192"/>
      <c r="F409" s="192"/>
      <c r="G409" s="192"/>
      <c r="H409" s="192"/>
      <c r="I409" s="192"/>
      <c r="L409" s="192"/>
    </row>
    <row r="410" spans="1:12" ht="15.75">
      <c r="A410" s="98"/>
      <c r="B410" s="98"/>
      <c r="C410" s="98"/>
      <c r="D410" s="98"/>
      <c r="E410" s="192"/>
      <c r="F410" s="192"/>
      <c r="G410" s="192"/>
      <c r="H410" s="192"/>
      <c r="I410" s="192"/>
      <c r="L410" s="192"/>
    </row>
    <row r="411" spans="1:12" ht="15.75">
      <c r="A411" s="98"/>
      <c r="B411" s="98"/>
      <c r="C411" s="98"/>
      <c r="D411" s="98"/>
      <c r="E411" s="192"/>
      <c r="F411" s="192"/>
      <c r="G411" s="192"/>
      <c r="H411" s="192"/>
      <c r="I411" s="192"/>
      <c r="L411" s="192"/>
    </row>
    <row r="412" spans="1:12" ht="15.75">
      <c r="A412" s="98"/>
      <c r="B412" s="98"/>
      <c r="C412" s="98"/>
      <c r="D412" s="98"/>
      <c r="E412" s="192"/>
      <c r="F412" s="192"/>
      <c r="G412" s="192"/>
      <c r="H412" s="192"/>
      <c r="I412" s="192"/>
      <c r="L412" s="192"/>
    </row>
    <row r="413" spans="1:12" ht="15.75">
      <c r="A413" s="98"/>
      <c r="B413" s="98"/>
      <c r="C413" s="98"/>
      <c r="D413" s="98"/>
      <c r="E413" s="192"/>
      <c r="F413" s="192"/>
      <c r="G413" s="192"/>
      <c r="H413" s="192"/>
      <c r="I413" s="192"/>
      <c r="L413" s="192"/>
    </row>
    <row r="414" spans="1:12" ht="15.75">
      <c r="A414" s="98"/>
      <c r="B414" s="98"/>
      <c r="C414" s="98"/>
      <c r="D414" s="98"/>
      <c r="E414" s="192"/>
      <c r="F414" s="192"/>
      <c r="G414" s="192"/>
      <c r="H414" s="192"/>
      <c r="I414" s="192"/>
      <c r="L414" s="192"/>
    </row>
    <row r="415" spans="1:12" ht="15.75">
      <c r="A415" s="98"/>
      <c r="B415" s="98"/>
      <c r="C415" s="98"/>
      <c r="D415" s="98"/>
      <c r="E415" s="192"/>
      <c r="F415" s="192"/>
      <c r="G415" s="192"/>
      <c r="H415" s="192"/>
      <c r="I415" s="192"/>
      <c r="L415" s="192"/>
    </row>
    <row r="416" spans="1:12" ht="15.75">
      <c r="A416" s="98"/>
      <c r="B416" s="98"/>
      <c r="C416" s="98"/>
      <c r="D416" s="98"/>
      <c r="E416" s="192"/>
      <c r="F416" s="192"/>
      <c r="G416" s="192"/>
      <c r="H416" s="192"/>
      <c r="I416" s="192"/>
      <c r="L416" s="192"/>
    </row>
    <row r="417" spans="1:12" ht="15.75">
      <c r="A417" s="98"/>
      <c r="B417" s="98"/>
      <c r="C417" s="98"/>
      <c r="D417" s="98"/>
      <c r="E417" s="192"/>
      <c r="F417" s="192"/>
      <c r="G417" s="192"/>
      <c r="H417" s="192"/>
      <c r="I417" s="192"/>
      <c r="L417" s="192"/>
    </row>
    <row r="418" spans="1:12" ht="15.75">
      <c r="A418" s="98"/>
      <c r="B418" s="98"/>
      <c r="C418" s="98"/>
      <c r="D418" s="98"/>
      <c r="E418" s="192"/>
      <c r="F418" s="192"/>
      <c r="G418" s="192"/>
      <c r="H418" s="192"/>
      <c r="I418" s="192"/>
      <c r="L418" s="192"/>
    </row>
    <row r="419" spans="1:12" ht="15.75">
      <c r="A419" s="98"/>
      <c r="B419" s="98"/>
      <c r="C419" s="98"/>
      <c r="D419" s="98"/>
      <c r="E419" s="192"/>
      <c r="F419" s="192"/>
      <c r="G419" s="192"/>
      <c r="H419" s="192"/>
      <c r="I419" s="192"/>
      <c r="L419" s="192"/>
    </row>
    <row r="420" spans="1:12" ht="15.75">
      <c r="A420" s="98"/>
      <c r="B420" s="98"/>
      <c r="C420" s="98"/>
      <c r="D420" s="98"/>
      <c r="E420" s="192"/>
      <c r="F420" s="192"/>
      <c r="G420" s="192"/>
      <c r="H420" s="192"/>
      <c r="I420" s="192"/>
      <c r="L420" s="192"/>
    </row>
    <row r="421" spans="1:12" ht="15.75">
      <c r="A421" s="98"/>
      <c r="B421" s="98"/>
      <c r="C421" s="98"/>
      <c r="D421" s="98"/>
      <c r="E421" s="192"/>
      <c r="F421" s="192"/>
      <c r="G421" s="192"/>
      <c r="H421" s="192"/>
      <c r="I421" s="192"/>
      <c r="L421" s="192"/>
    </row>
    <row r="422" spans="1:12" ht="15.75">
      <c r="A422" s="98"/>
      <c r="B422" s="98"/>
      <c r="C422" s="98"/>
      <c r="D422" s="98"/>
      <c r="E422" s="192"/>
      <c r="F422" s="192"/>
      <c r="G422" s="192"/>
      <c r="H422" s="192"/>
      <c r="I422" s="192"/>
      <c r="L422" s="192"/>
    </row>
    <row r="423" spans="1:12" ht="15.75">
      <c r="A423" s="98"/>
      <c r="B423" s="98"/>
      <c r="C423" s="98"/>
      <c r="D423" s="98"/>
      <c r="E423" s="192"/>
      <c r="F423" s="192"/>
      <c r="G423" s="192"/>
      <c r="H423" s="192"/>
      <c r="I423" s="192"/>
      <c r="L423" s="192"/>
    </row>
    <row r="424" spans="1:12" ht="15.75">
      <c r="A424" s="98"/>
      <c r="B424" s="98"/>
      <c r="C424" s="98"/>
      <c r="D424" s="98"/>
      <c r="E424" s="192"/>
      <c r="F424" s="192"/>
      <c r="G424" s="192"/>
      <c r="H424" s="192"/>
      <c r="I424" s="192"/>
      <c r="L424" s="192"/>
    </row>
    <row r="425" spans="1:12" ht="15.75">
      <c r="A425" s="98"/>
      <c r="B425" s="98"/>
      <c r="C425" s="98"/>
      <c r="D425" s="98"/>
      <c r="E425" s="192"/>
      <c r="F425" s="192"/>
      <c r="G425" s="192"/>
      <c r="H425" s="192"/>
      <c r="I425" s="192"/>
      <c r="L425" s="192"/>
    </row>
    <row r="426" spans="1:12" ht="15.75">
      <c r="A426" s="98"/>
      <c r="B426" s="98"/>
      <c r="C426" s="98"/>
      <c r="D426" s="98"/>
      <c r="E426" s="192"/>
      <c r="F426" s="192"/>
      <c r="G426" s="192"/>
      <c r="H426" s="192"/>
      <c r="I426" s="192"/>
      <c r="L426" s="192"/>
    </row>
    <row r="427" spans="1:12" ht="15.75">
      <c r="A427" s="98"/>
      <c r="B427" s="98"/>
      <c r="C427" s="98"/>
      <c r="D427" s="98"/>
      <c r="E427" s="192"/>
      <c r="F427" s="192"/>
      <c r="G427" s="192"/>
      <c r="H427" s="192"/>
      <c r="I427" s="192"/>
      <c r="L427" s="192"/>
    </row>
    <row r="428" spans="1:12" ht="15.75">
      <c r="A428" s="98"/>
      <c r="B428" s="98"/>
      <c r="C428" s="98"/>
      <c r="D428" s="98"/>
      <c r="E428" s="192"/>
      <c r="F428" s="192"/>
      <c r="G428" s="192"/>
      <c r="H428" s="192"/>
      <c r="I428" s="192"/>
      <c r="L428" s="192"/>
    </row>
    <row r="429" spans="1:12" ht="15.75">
      <c r="A429" s="98"/>
      <c r="B429" s="98"/>
      <c r="C429" s="98"/>
      <c r="D429" s="98"/>
      <c r="E429" s="192"/>
      <c r="F429" s="192"/>
      <c r="G429" s="192"/>
      <c r="H429" s="192"/>
      <c r="I429" s="192"/>
      <c r="L429" s="192"/>
    </row>
    <row r="430" spans="1:12" ht="15.75">
      <c r="A430" s="98"/>
      <c r="B430" s="98"/>
      <c r="C430" s="98"/>
      <c r="D430" s="98"/>
      <c r="E430" s="192"/>
      <c r="F430" s="192"/>
      <c r="G430" s="192"/>
      <c r="H430" s="192"/>
      <c r="I430" s="192"/>
      <c r="L430" s="192"/>
    </row>
    <row r="431" spans="1:12" ht="15.75">
      <c r="A431" s="98"/>
      <c r="B431" s="98"/>
      <c r="C431" s="98"/>
      <c r="D431" s="98"/>
      <c r="E431" s="192"/>
      <c r="F431" s="192"/>
      <c r="G431" s="192"/>
      <c r="H431" s="192"/>
      <c r="I431" s="192"/>
      <c r="L431" s="192"/>
    </row>
    <row r="432" spans="1:12" ht="15.75">
      <c r="A432" s="98"/>
      <c r="B432" s="98"/>
      <c r="C432" s="98"/>
      <c r="D432" s="98"/>
      <c r="E432" s="192"/>
      <c r="F432" s="192"/>
      <c r="G432" s="192"/>
      <c r="H432" s="192"/>
      <c r="I432" s="192"/>
      <c r="L432" s="192"/>
    </row>
    <row r="433" spans="1:12" ht="15.75">
      <c r="A433" s="98"/>
      <c r="B433" s="98"/>
      <c r="C433" s="98"/>
      <c r="D433" s="98"/>
      <c r="E433" s="192"/>
      <c r="F433" s="192"/>
      <c r="G433" s="192"/>
      <c r="H433" s="192"/>
      <c r="I433" s="192"/>
      <c r="L433" s="192"/>
    </row>
    <row r="434" spans="1:12" ht="15.75">
      <c r="A434" s="98"/>
      <c r="B434" s="98"/>
      <c r="C434" s="98"/>
      <c r="D434" s="98"/>
      <c r="E434" s="192"/>
      <c r="F434" s="192"/>
      <c r="G434" s="192"/>
      <c r="H434" s="192"/>
      <c r="I434" s="192"/>
      <c r="L434" s="192"/>
    </row>
    <row r="435" spans="1:12" ht="15.75">
      <c r="A435" s="98"/>
      <c r="B435" s="98"/>
      <c r="C435" s="98"/>
      <c r="D435" s="98"/>
      <c r="E435" s="192"/>
      <c r="F435" s="192"/>
      <c r="G435" s="192"/>
      <c r="H435" s="192"/>
      <c r="I435" s="192"/>
      <c r="L435" s="192"/>
    </row>
    <row r="436" spans="1:12" ht="15.75">
      <c r="A436" s="98"/>
      <c r="B436" s="98"/>
      <c r="C436" s="98"/>
      <c r="D436" s="98"/>
      <c r="E436" s="192"/>
      <c r="F436" s="192"/>
      <c r="G436" s="192"/>
      <c r="H436" s="192"/>
      <c r="I436" s="192"/>
      <c r="L436" s="192"/>
    </row>
    <row r="437" spans="1:12" ht="15.75">
      <c r="A437" s="98"/>
      <c r="B437" s="98"/>
      <c r="C437" s="98"/>
      <c r="D437" s="98"/>
      <c r="E437" s="192"/>
      <c r="F437" s="192"/>
      <c r="G437" s="192"/>
      <c r="H437" s="192"/>
      <c r="I437" s="192"/>
      <c r="L437" s="192"/>
    </row>
    <row r="438" spans="1:12" ht="15.75">
      <c r="A438" s="98"/>
      <c r="B438" s="98"/>
      <c r="C438" s="98"/>
      <c r="D438" s="98"/>
      <c r="E438" s="192"/>
      <c r="F438" s="192"/>
      <c r="G438" s="192"/>
      <c r="H438" s="192"/>
      <c r="I438" s="192"/>
      <c r="L438" s="192"/>
    </row>
    <row r="439" spans="1:12" ht="15.75">
      <c r="A439" s="98"/>
      <c r="B439" s="98"/>
      <c r="C439" s="98"/>
      <c r="D439" s="98"/>
      <c r="E439" s="192"/>
      <c r="F439" s="192"/>
      <c r="G439" s="192"/>
      <c r="H439" s="192"/>
      <c r="I439" s="192"/>
      <c r="L439" s="192"/>
    </row>
    <row r="440" spans="1:12" ht="15.75">
      <c r="A440" s="98"/>
      <c r="B440" s="98"/>
      <c r="C440" s="98"/>
      <c r="D440" s="98"/>
      <c r="E440" s="192"/>
      <c r="F440" s="192"/>
      <c r="G440" s="192"/>
      <c r="H440" s="192"/>
      <c r="I440" s="192"/>
      <c r="L440" s="192"/>
    </row>
    <row r="441" spans="1:12" ht="15.75">
      <c r="A441" s="98"/>
      <c r="B441" s="98"/>
      <c r="C441" s="98"/>
      <c r="D441" s="98"/>
      <c r="E441" s="192"/>
      <c r="F441" s="192"/>
      <c r="G441" s="192"/>
      <c r="H441" s="192"/>
      <c r="I441" s="192"/>
      <c r="L441" s="192"/>
    </row>
    <row r="442" spans="1:12" ht="15.75">
      <c r="A442" s="98"/>
      <c r="B442" s="98"/>
      <c r="C442" s="98"/>
      <c r="D442" s="98"/>
      <c r="E442" s="192"/>
      <c r="F442" s="192"/>
      <c r="G442" s="192"/>
      <c r="H442" s="192"/>
      <c r="I442" s="192"/>
      <c r="L442" s="192"/>
    </row>
    <row r="443" spans="1:12" ht="15.75">
      <c r="A443" s="98"/>
      <c r="B443" s="98"/>
      <c r="C443" s="98"/>
      <c r="D443" s="98"/>
      <c r="E443" s="192"/>
      <c r="F443" s="192"/>
      <c r="G443" s="192"/>
      <c r="H443" s="192"/>
      <c r="I443" s="192"/>
      <c r="L443" s="192"/>
    </row>
    <row r="444" spans="1:12" ht="15.75">
      <c r="A444" s="98"/>
      <c r="B444" s="98"/>
      <c r="C444" s="98"/>
      <c r="D444" s="98"/>
      <c r="E444" s="192"/>
      <c r="F444" s="192"/>
      <c r="G444" s="192"/>
      <c r="H444" s="192"/>
      <c r="I444" s="192"/>
      <c r="L444" s="192"/>
    </row>
    <row r="445" spans="1:12" ht="15.75">
      <c r="A445" s="98"/>
      <c r="B445" s="98"/>
      <c r="C445" s="98"/>
      <c r="D445" s="98"/>
      <c r="E445" s="192"/>
      <c r="F445" s="192"/>
      <c r="G445" s="192"/>
      <c r="H445" s="192"/>
      <c r="I445" s="192"/>
      <c r="L445" s="192"/>
    </row>
    <row r="446" spans="1:12" ht="15.75">
      <c r="A446" s="98"/>
      <c r="B446" s="98"/>
      <c r="C446" s="98"/>
      <c r="D446" s="98"/>
      <c r="E446" s="192"/>
      <c r="F446" s="192"/>
      <c r="G446" s="192"/>
      <c r="H446" s="192"/>
      <c r="I446" s="192"/>
      <c r="L446" s="192"/>
    </row>
    <row r="447" spans="1:12" ht="15.75">
      <c r="A447" s="98"/>
      <c r="B447" s="98"/>
      <c r="C447" s="98"/>
      <c r="D447" s="98"/>
      <c r="E447" s="192"/>
      <c r="F447" s="192"/>
      <c r="G447" s="192"/>
      <c r="H447" s="192"/>
      <c r="I447" s="192"/>
      <c r="L447" s="192"/>
    </row>
    <row r="448" spans="1:12" ht="15.75">
      <c r="A448" s="98"/>
      <c r="B448" s="98"/>
      <c r="C448" s="98"/>
      <c r="D448" s="98"/>
      <c r="E448" s="192"/>
      <c r="F448" s="192"/>
      <c r="G448" s="192"/>
      <c r="H448" s="192"/>
      <c r="I448" s="192"/>
      <c r="L448" s="192"/>
    </row>
    <row r="449" spans="1:12" ht="15.75">
      <c r="A449" s="98"/>
      <c r="B449" s="98"/>
      <c r="C449" s="98"/>
      <c r="D449" s="98"/>
      <c r="E449" s="192"/>
      <c r="F449" s="192"/>
      <c r="G449" s="192"/>
      <c r="H449" s="192"/>
      <c r="I449" s="192"/>
      <c r="L449" s="192"/>
    </row>
    <row r="450" spans="1:12" ht="15.75">
      <c r="A450" s="98"/>
      <c r="B450" s="98"/>
      <c r="C450" s="98"/>
      <c r="D450" s="98"/>
      <c r="E450" s="192"/>
      <c r="F450" s="192"/>
      <c r="G450" s="192"/>
      <c r="H450" s="192"/>
      <c r="I450" s="192"/>
      <c r="L450" s="192"/>
    </row>
    <row r="451" spans="1:12" ht="15.75">
      <c r="A451" s="98"/>
      <c r="B451" s="98"/>
      <c r="C451" s="98"/>
      <c r="D451" s="98"/>
      <c r="E451" s="192"/>
      <c r="F451" s="192"/>
      <c r="G451" s="192"/>
      <c r="H451" s="192"/>
      <c r="I451" s="192"/>
      <c r="L451" s="192"/>
    </row>
    <row r="452" spans="1:12" ht="15.75">
      <c r="A452" s="98"/>
      <c r="B452" s="98"/>
      <c r="C452" s="98"/>
      <c r="D452" s="98"/>
      <c r="E452" s="192"/>
      <c r="F452" s="192"/>
      <c r="G452" s="192"/>
      <c r="H452" s="192"/>
      <c r="I452" s="192"/>
      <c r="L452" s="192"/>
    </row>
    <row r="453" spans="1:12" ht="15.75">
      <c r="A453" s="98"/>
      <c r="B453" s="98"/>
      <c r="C453" s="98"/>
      <c r="D453" s="98"/>
      <c r="E453" s="192"/>
      <c r="F453" s="192"/>
      <c r="G453" s="192"/>
      <c r="H453" s="192"/>
      <c r="I453" s="192"/>
      <c r="L453" s="192"/>
    </row>
    <row r="454" spans="1:12" ht="15.75">
      <c r="A454" s="98"/>
      <c r="B454" s="98"/>
      <c r="C454" s="98"/>
      <c r="D454" s="98"/>
      <c r="E454" s="192"/>
      <c r="F454" s="192"/>
      <c r="G454" s="192"/>
      <c r="H454" s="192"/>
      <c r="I454" s="192"/>
      <c r="L454" s="192"/>
    </row>
    <row r="455" spans="1:12" ht="15.75">
      <c r="A455" s="98"/>
      <c r="B455" s="98"/>
      <c r="C455" s="98"/>
      <c r="D455" s="98"/>
      <c r="E455" s="192"/>
      <c r="F455" s="192"/>
      <c r="G455" s="192"/>
      <c r="H455" s="192"/>
      <c r="I455" s="192"/>
      <c r="L455" s="192"/>
    </row>
    <row r="456" spans="1:12" ht="15.75">
      <c r="A456" s="98"/>
      <c r="B456" s="98"/>
      <c r="C456" s="98"/>
      <c r="D456" s="98"/>
      <c r="E456" s="192"/>
      <c r="F456" s="192"/>
      <c r="G456" s="192"/>
      <c r="H456" s="192"/>
      <c r="I456" s="192"/>
      <c r="L456" s="192"/>
    </row>
    <row r="457" spans="1:12" ht="15.75">
      <c r="A457" s="98"/>
      <c r="B457" s="98"/>
      <c r="C457" s="98"/>
      <c r="D457" s="98"/>
      <c r="E457" s="192"/>
      <c r="F457" s="192"/>
      <c r="G457" s="192"/>
      <c r="H457" s="192"/>
      <c r="I457" s="192"/>
      <c r="L457" s="192"/>
    </row>
    <row r="458" spans="1:12" ht="15.75">
      <c r="A458" s="98"/>
      <c r="B458" s="98"/>
      <c r="C458" s="98"/>
      <c r="D458" s="98"/>
      <c r="E458" s="192"/>
      <c r="F458" s="192"/>
      <c r="G458" s="192"/>
      <c r="H458" s="192"/>
      <c r="I458" s="192"/>
      <c r="L458" s="192"/>
    </row>
    <row r="459" spans="1:12" ht="15.75">
      <c r="A459" s="98"/>
      <c r="B459" s="98"/>
      <c r="C459" s="98"/>
      <c r="D459" s="98"/>
      <c r="E459" s="192"/>
      <c r="F459" s="192"/>
      <c r="G459" s="192"/>
      <c r="H459" s="192"/>
      <c r="I459" s="192"/>
      <c r="L459" s="192"/>
    </row>
    <row r="460" spans="1:12" ht="15.75">
      <c r="A460" s="98"/>
      <c r="B460" s="98"/>
      <c r="C460" s="98"/>
      <c r="D460" s="98"/>
      <c r="E460" s="192"/>
      <c r="F460" s="192"/>
      <c r="G460" s="192"/>
      <c r="H460" s="192"/>
      <c r="I460" s="192"/>
      <c r="L460" s="192"/>
    </row>
    <row r="461" spans="1:12" ht="15.75">
      <c r="A461" s="98"/>
      <c r="B461" s="98"/>
      <c r="C461" s="98"/>
      <c r="D461" s="98"/>
      <c r="E461" s="192"/>
      <c r="F461" s="192"/>
      <c r="G461" s="192"/>
      <c r="H461" s="192"/>
      <c r="I461" s="192"/>
      <c r="L461" s="192"/>
    </row>
    <row r="462" spans="1:12" ht="15.75">
      <c r="A462" s="98"/>
      <c r="B462" s="98"/>
      <c r="C462" s="98"/>
      <c r="D462" s="98"/>
      <c r="E462" s="192"/>
      <c r="F462" s="192"/>
      <c r="G462" s="192"/>
      <c r="H462" s="192"/>
      <c r="I462" s="192"/>
      <c r="L462" s="192"/>
    </row>
    <row r="463" spans="1:12" ht="15.75">
      <c r="A463" s="98"/>
      <c r="B463" s="98"/>
      <c r="C463" s="98"/>
      <c r="D463" s="98"/>
      <c r="E463" s="192"/>
      <c r="F463" s="192"/>
      <c r="G463" s="192"/>
      <c r="H463" s="192"/>
      <c r="I463" s="192"/>
      <c r="L463" s="192"/>
    </row>
    <row r="464" spans="1:12" ht="15.75">
      <c r="A464" s="98"/>
      <c r="B464" s="98"/>
      <c r="C464" s="98"/>
      <c r="D464" s="98"/>
      <c r="E464" s="192"/>
      <c r="F464" s="192"/>
      <c r="G464" s="192"/>
      <c r="H464" s="192"/>
      <c r="I464" s="192"/>
      <c r="L464" s="192"/>
    </row>
    <row r="465" spans="1:12" ht="15.75">
      <c r="A465" s="98"/>
      <c r="B465" s="98"/>
      <c r="C465" s="98"/>
      <c r="D465" s="98"/>
      <c r="E465" s="192"/>
      <c r="F465" s="192"/>
      <c r="G465" s="192"/>
      <c r="H465" s="192"/>
      <c r="I465" s="192"/>
      <c r="L465" s="192"/>
    </row>
    <row r="466" spans="1:12" ht="15.75">
      <c r="A466" s="98"/>
      <c r="B466" s="98"/>
      <c r="C466" s="98"/>
      <c r="D466" s="98"/>
      <c r="E466" s="192"/>
      <c r="F466" s="192"/>
      <c r="G466" s="192"/>
      <c r="H466" s="192"/>
      <c r="I466" s="192"/>
      <c r="L466" s="192"/>
    </row>
    <row r="467" spans="1:12" ht="15.75">
      <c r="A467" s="98"/>
      <c r="B467" s="98"/>
      <c r="C467" s="98"/>
      <c r="D467" s="98"/>
      <c r="E467" s="192"/>
      <c r="F467" s="192"/>
      <c r="G467" s="192"/>
      <c r="H467" s="192"/>
      <c r="I467" s="192"/>
      <c r="L467" s="192"/>
    </row>
    <row r="468" spans="1:12" ht="15.75">
      <c r="A468" s="98"/>
      <c r="B468" s="98"/>
      <c r="C468" s="98"/>
      <c r="D468" s="98"/>
      <c r="E468" s="192"/>
      <c r="F468" s="192"/>
      <c r="G468" s="192"/>
      <c r="H468" s="192"/>
      <c r="I468" s="192"/>
      <c r="L468" s="192"/>
    </row>
    <row r="469" spans="1:12" ht="15.75">
      <c r="A469" s="98"/>
      <c r="B469" s="98"/>
      <c r="C469" s="98"/>
      <c r="D469" s="98"/>
      <c r="E469" s="192"/>
      <c r="F469" s="192"/>
      <c r="G469" s="192"/>
      <c r="H469" s="192"/>
      <c r="I469" s="192"/>
      <c r="L469" s="192"/>
    </row>
    <row r="470" spans="1:12" ht="15.75">
      <c r="A470" s="98"/>
      <c r="B470" s="98"/>
      <c r="C470" s="98"/>
      <c r="D470" s="98"/>
      <c r="E470" s="192"/>
      <c r="F470" s="192"/>
      <c r="G470" s="192"/>
      <c r="H470" s="192"/>
      <c r="I470" s="192"/>
      <c r="L470" s="192"/>
    </row>
    <row r="471" spans="1:12" ht="15.75">
      <c r="A471" s="98"/>
      <c r="B471" s="98"/>
      <c r="C471" s="98"/>
      <c r="D471" s="98"/>
      <c r="E471" s="192"/>
      <c r="F471" s="192"/>
      <c r="G471" s="192"/>
      <c r="H471" s="192"/>
      <c r="I471" s="192"/>
      <c r="L471" s="192"/>
    </row>
    <row r="472" spans="1:12" ht="15.75">
      <c r="A472" s="98"/>
      <c r="B472" s="98"/>
      <c r="C472" s="98"/>
      <c r="D472" s="98"/>
      <c r="E472" s="192"/>
      <c r="F472" s="192"/>
      <c r="G472" s="192"/>
      <c r="H472" s="192"/>
      <c r="I472" s="192"/>
      <c r="L472" s="192"/>
    </row>
    <row r="473" spans="1:12" ht="15.75">
      <c r="A473" s="98"/>
      <c r="B473" s="98"/>
      <c r="C473" s="98"/>
      <c r="D473" s="98"/>
      <c r="E473" s="192"/>
      <c r="F473" s="192"/>
      <c r="G473" s="192"/>
      <c r="H473" s="192"/>
      <c r="I473" s="192"/>
      <c r="L473" s="192"/>
    </row>
    <row r="474" spans="1:12" ht="15.75">
      <c r="A474" s="98"/>
      <c r="B474" s="98"/>
      <c r="C474" s="98"/>
      <c r="D474" s="98"/>
      <c r="E474" s="192"/>
      <c r="F474" s="192"/>
      <c r="G474" s="192"/>
      <c r="H474" s="192"/>
      <c r="I474" s="192"/>
      <c r="L474" s="192"/>
    </row>
    <row r="475" spans="1:12" ht="15.75">
      <c r="A475" s="98"/>
      <c r="B475" s="98"/>
      <c r="C475" s="98"/>
      <c r="D475" s="98"/>
      <c r="E475" s="192"/>
      <c r="F475" s="192"/>
      <c r="G475" s="192"/>
      <c r="H475" s="192"/>
      <c r="I475" s="192"/>
      <c r="L475" s="192"/>
    </row>
    <row r="476" spans="1:12" ht="15.75">
      <c r="A476" s="98"/>
      <c r="B476" s="98"/>
      <c r="C476" s="98"/>
      <c r="D476" s="98"/>
      <c r="E476" s="192"/>
      <c r="F476" s="192"/>
      <c r="G476" s="192"/>
      <c r="H476" s="192"/>
      <c r="I476" s="192"/>
      <c r="L476" s="192"/>
    </row>
    <row r="477" spans="1:12" ht="15.75">
      <c r="A477" s="98"/>
      <c r="B477" s="98"/>
      <c r="C477" s="98"/>
      <c r="D477" s="98"/>
      <c r="E477" s="192"/>
      <c r="F477" s="192"/>
      <c r="G477" s="192"/>
      <c r="H477" s="192"/>
      <c r="I477" s="192"/>
      <c r="L477" s="192"/>
    </row>
    <row r="478" spans="1:12" ht="15.75">
      <c r="A478" s="98"/>
      <c r="B478" s="98"/>
      <c r="C478" s="98"/>
      <c r="D478" s="98"/>
      <c r="E478" s="192"/>
      <c r="F478" s="192"/>
      <c r="G478" s="192"/>
      <c r="H478" s="192"/>
      <c r="I478" s="192"/>
      <c r="L478" s="192"/>
    </row>
    <row r="479" spans="1:12" ht="15.75">
      <c r="A479" s="98"/>
      <c r="B479" s="98"/>
      <c r="C479" s="98"/>
      <c r="D479" s="98"/>
      <c r="E479" s="192"/>
      <c r="F479" s="192"/>
      <c r="G479" s="192"/>
      <c r="H479" s="192"/>
      <c r="I479" s="192"/>
      <c r="L479" s="192"/>
    </row>
    <row r="480" spans="1:12" ht="15.75">
      <c r="A480" s="98"/>
      <c r="B480" s="98"/>
      <c r="C480" s="98"/>
      <c r="D480" s="98"/>
      <c r="E480" s="192"/>
      <c r="F480" s="192"/>
      <c r="G480" s="192"/>
      <c r="H480" s="192"/>
      <c r="I480" s="192"/>
      <c r="L480" s="192"/>
    </row>
    <row r="481" spans="1:12" ht="15.75">
      <c r="A481" s="98"/>
      <c r="B481" s="98"/>
      <c r="C481" s="98"/>
      <c r="D481" s="98"/>
      <c r="E481" s="192"/>
      <c r="F481" s="192"/>
      <c r="G481" s="192"/>
      <c r="H481" s="192"/>
      <c r="I481" s="192"/>
      <c r="L481" s="192"/>
    </row>
    <row r="482" spans="1:12" ht="15.75">
      <c r="A482" s="98"/>
      <c r="B482" s="98"/>
      <c r="C482" s="98"/>
      <c r="D482" s="98"/>
      <c r="E482" s="192"/>
      <c r="F482" s="192"/>
      <c r="G482" s="192"/>
      <c r="H482" s="192"/>
      <c r="I482" s="192"/>
      <c r="L482" s="192"/>
    </row>
    <row r="483" spans="1:12" ht="15.75">
      <c r="A483" s="98"/>
      <c r="B483" s="98"/>
      <c r="C483" s="98"/>
      <c r="D483" s="98"/>
      <c r="E483" s="192"/>
      <c r="F483" s="192"/>
      <c r="G483" s="192"/>
      <c r="H483" s="192"/>
      <c r="I483" s="192"/>
      <c r="L483" s="192"/>
    </row>
    <row r="484" spans="1:12" ht="15.75">
      <c r="A484" s="98"/>
      <c r="B484" s="98"/>
      <c r="C484" s="98"/>
      <c r="D484" s="98"/>
      <c r="E484" s="192"/>
      <c r="F484" s="192"/>
      <c r="G484" s="192"/>
      <c r="H484" s="192"/>
      <c r="I484" s="192"/>
      <c r="L484" s="192"/>
    </row>
    <row r="485" spans="1:12" ht="15.75">
      <c r="A485" s="98"/>
      <c r="B485" s="98"/>
      <c r="C485" s="98"/>
      <c r="D485" s="98"/>
      <c r="E485" s="192"/>
      <c r="F485" s="192"/>
      <c r="G485" s="192"/>
      <c r="H485" s="192"/>
      <c r="I485" s="192"/>
      <c r="L485" s="192"/>
    </row>
    <row r="486" spans="1:12" ht="15.75">
      <c r="A486" s="98"/>
      <c r="B486" s="98"/>
      <c r="C486" s="98"/>
      <c r="D486" s="98"/>
      <c r="E486" s="192"/>
      <c r="F486" s="192"/>
      <c r="G486" s="192"/>
      <c r="H486" s="192"/>
      <c r="I486" s="192"/>
      <c r="L486" s="192"/>
    </row>
    <row r="487" spans="1:12" ht="15.75">
      <c r="A487" s="98"/>
      <c r="B487" s="98"/>
      <c r="C487" s="98"/>
      <c r="D487" s="98"/>
      <c r="E487" s="192"/>
      <c r="F487" s="192"/>
      <c r="G487" s="192"/>
      <c r="H487" s="192"/>
      <c r="I487" s="192"/>
      <c r="L487" s="192"/>
    </row>
    <row r="488" spans="1:12" ht="15.75">
      <c r="A488" s="98"/>
      <c r="B488" s="98"/>
      <c r="C488" s="98"/>
      <c r="D488" s="98"/>
      <c r="E488" s="192"/>
      <c r="F488" s="192"/>
      <c r="G488" s="192"/>
      <c r="H488" s="192"/>
      <c r="I488" s="192"/>
      <c r="L488" s="192"/>
    </row>
    <row r="489" spans="1:12" ht="15.75">
      <c r="A489" s="98"/>
      <c r="B489" s="98"/>
      <c r="C489" s="98"/>
      <c r="D489" s="98"/>
      <c r="E489" s="192"/>
      <c r="F489" s="192"/>
      <c r="G489" s="192"/>
      <c r="H489" s="192"/>
      <c r="I489" s="192"/>
      <c r="L489" s="192"/>
    </row>
    <row r="490" spans="1:12" ht="15.75">
      <c r="A490" s="98"/>
      <c r="B490" s="98"/>
      <c r="C490" s="98"/>
      <c r="D490" s="98"/>
      <c r="E490" s="192"/>
      <c r="F490" s="192"/>
      <c r="G490" s="192"/>
      <c r="H490" s="192"/>
      <c r="I490" s="192"/>
      <c r="L490" s="192"/>
    </row>
    <row r="491" spans="1:12" ht="15.75">
      <c r="A491" s="98"/>
      <c r="B491" s="98"/>
      <c r="C491" s="98"/>
      <c r="D491" s="98"/>
      <c r="E491" s="192"/>
      <c r="F491" s="192"/>
      <c r="G491" s="192"/>
      <c r="H491" s="192"/>
      <c r="I491" s="192"/>
      <c r="L491" s="192"/>
    </row>
    <row r="492" spans="1:12" ht="15.75">
      <c r="A492" s="98"/>
      <c r="B492" s="98"/>
      <c r="C492" s="98"/>
      <c r="D492" s="98"/>
      <c r="E492" s="192"/>
      <c r="F492" s="192"/>
      <c r="G492" s="192"/>
      <c r="H492" s="192"/>
      <c r="I492" s="192"/>
      <c r="L492" s="192"/>
    </row>
    <row r="493" spans="1:12" ht="15.75">
      <c r="A493" s="98"/>
      <c r="B493" s="98"/>
      <c r="C493" s="98"/>
      <c r="D493" s="98"/>
      <c r="E493" s="192"/>
      <c r="F493" s="192"/>
      <c r="G493" s="192"/>
      <c r="H493" s="192"/>
      <c r="I493" s="192"/>
      <c r="L493" s="192"/>
    </row>
    <row r="494" spans="1:12" ht="15.75">
      <c r="A494" s="98"/>
      <c r="B494" s="98"/>
      <c r="C494" s="98"/>
      <c r="D494" s="98"/>
      <c r="E494" s="192"/>
      <c r="F494" s="192"/>
      <c r="G494" s="192"/>
      <c r="H494" s="192"/>
      <c r="I494" s="192"/>
      <c r="L494" s="192"/>
    </row>
    <row r="495" spans="1:12" ht="15.75">
      <c r="A495" s="98"/>
      <c r="B495" s="98"/>
      <c r="C495" s="98"/>
      <c r="D495" s="98"/>
      <c r="E495" s="192"/>
      <c r="F495" s="192"/>
      <c r="G495" s="192"/>
      <c r="H495" s="192"/>
      <c r="I495" s="192"/>
      <c r="L495" s="192"/>
    </row>
    <row r="496" spans="1:12" ht="15.75">
      <c r="A496" s="98"/>
      <c r="B496" s="98"/>
      <c r="C496" s="98"/>
      <c r="D496" s="98"/>
      <c r="E496" s="192"/>
      <c r="F496" s="192"/>
      <c r="G496" s="192"/>
      <c r="H496" s="192"/>
      <c r="I496" s="192"/>
      <c r="L496" s="192"/>
    </row>
    <row r="497" spans="1:12" ht="15.75">
      <c r="A497" s="98"/>
      <c r="B497" s="98"/>
      <c r="C497" s="98"/>
      <c r="D497" s="98"/>
      <c r="E497" s="192"/>
      <c r="F497" s="192"/>
      <c r="G497" s="192"/>
      <c r="H497" s="192"/>
      <c r="I497" s="192"/>
      <c r="L497" s="192"/>
    </row>
    <row r="498" spans="1:12" ht="15.75">
      <c r="A498" s="98"/>
      <c r="B498" s="98"/>
      <c r="C498" s="98"/>
      <c r="D498" s="98"/>
      <c r="E498" s="192"/>
      <c r="F498" s="192"/>
      <c r="G498" s="192"/>
      <c r="H498" s="192"/>
      <c r="I498" s="192"/>
      <c r="L498" s="192"/>
    </row>
    <row r="499" spans="1:12" ht="15.75">
      <c r="A499" s="98"/>
      <c r="B499" s="98"/>
      <c r="C499" s="98"/>
      <c r="D499" s="98"/>
      <c r="E499" s="192"/>
      <c r="F499" s="192"/>
      <c r="G499" s="192"/>
      <c r="H499" s="192"/>
      <c r="I499" s="192"/>
      <c r="L499" s="192"/>
    </row>
    <row r="500" spans="1:12" ht="15.75">
      <c r="A500" s="98"/>
      <c r="B500" s="98"/>
      <c r="C500" s="98"/>
      <c r="D500" s="98"/>
      <c r="E500" s="192"/>
      <c r="F500" s="192"/>
      <c r="G500" s="192"/>
      <c r="H500" s="192"/>
      <c r="I500" s="192"/>
      <c r="L500" s="192"/>
    </row>
    <row r="501" spans="1:12" ht="15.75">
      <c r="A501" s="98"/>
      <c r="B501" s="98"/>
      <c r="C501" s="98"/>
      <c r="D501" s="98"/>
      <c r="E501" s="192"/>
      <c r="F501" s="192"/>
      <c r="G501" s="192"/>
      <c r="H501" s="192"/>
      <c r="I501" s="192"/>
      <c r="L501" s="192"/>
    </row>
    <row r="502" spans="1:12" ht="15.75">
      <c r="A502" s="98"/>
      <c r="B502" s="98"/>
      <c r="C502" s="98"/>
      <c r="D502" s="98"/>
      <c r="E502" s="192"/>
      <c r="F502" s="192"/>
      <c r="G502" s="192"/>
      <c r="H502" s="192"/>
      <c r="I502" s="192"/>
      <c r="L502" s="192"/>
    </row>
    <row r="503" spans="1:12" ht="15.75">
      <c r="A503" s="98"/>
      <c r="B503" s="98"/>
      <c r="C503" s="98"/>
      <c r="D503" s="98"/>
      <c r="E503" s="192"/>
      <c r="F503" s="192"/>
      <c r="G503" s="192"/>
      <c r="H503" s="192"/>
      <c r="I503" s="192"/>
      <c r="L503" s="192"/>
    </row>
    <row r="504" spans="1:12" ht="15.75">
      <c r="A504" s="98"/>
      <c r="B504" s="98"/>
      <c r="C504" s="98"/>
      <c r="D504" s="98"/>
      <c r="E504" s="192"/>
      <c r="F504" s="192"/>
      <c r="G504" s="192"/>
      <c r="H504" s="192"/>
      <c r="I504" s="192"/>
      <c r="L504" s="192"/>
    </row>
    <row r="505" spans="1:12" ht="15.75">
      <c r="A505" s="98"/>
      <c r="B505" s="98"/>
      <c r="C505" s="98"/>
      <c r="D505" s="98"/>
      <c r="E505" s="192"/>
      <c r="F505" s="192"/>
      <c r="G505" s="192"/>
      <c r="H505" s="192"/>
      <c r="I505" s="192"/>
      <c r="L505" s="192"/>
    </row>
    <row r="506" spans="1:12" ht="15.75">
      <c r="A506" s="98"/>
      <c r="B506" s="98"/>
      <c r="C506" s="98"/>
      <c r="D506" s="98"/>
      <c r="E506" s="192"/>
      <c r="F506" s="192"/>
      <c r="G506" s="192"/>
      <c r="H506" s="192"/>
      <c r="I506" s="192"/>
      <c r="L506" s="192"/>
    </row>
    <row r="507" spans="1:12" ht="15.75">
      <c r="A507" s="98"/>
      <c r="B507" s="98"/>
      <c r="C507" s="98"/>
      <c r="D507" s="98"/>
      <c r="E507" s="192"/>
      <c r="F507" s="192"/>
      <c r="G507" s="192"/>
      <c r="H507" s="192"/>
      <c r="I507" s="192"/>
      <c r="L507" s="192"/>
    </row>
    <row r="508" spans="1:12" ht="15.75">
      <c r="A508" s="98"/>
      <c r="B508" s="98"/>
      <c r="C508" s="98"/>
      <c r="D508" s="98"/>
      <c r="E508" s="192"/>
      <c r="F508" s="192"/>
      <c r="G508" s="192"/>
      <c r="H508" s="192"/>
      <c r="I508" s="192"/>
      <c r="L508" s="192"/>
    </row>
    <row r="509" spans="1:12" ht="15.75">
      <c r="A509" s="98"/>
      <c r="B509" s="98"/>
      <c r="C509" s="98"/>
      <c r="D509" s="98"/>
      <c r="E509" s="192"/>
      <c r="F509" s="192"/>
      <c r="G509" s="192"/>
      <c r="H509" s="192"/>
      <c r="I509" s="192"/>
      <c r="L509" s="192"/>
    </row>
    <row r="510" spans="1:12" ht="15.75">
      <c r="A510" s="98"/>
      <c r="B510" s="98"/>
      <c r="C510" s="98"/>
      <c r="D510" s="98"/>
      <c r="E510" s="192"/>
      <c r="F510" s="192"/>
      <c r="G510" s="192"/>
      <c r="H510" s="192"/>
      <c r="I510" s="192"/>
      <c r="L510" s="192"/>
    </row>
    <row r="511" spans="1:12" ht="15.75">
      <c r="A511" s="98"/>
      <c r="B511" s="98"/>
      <c r="C511" s="98"/>
      <c r="D511" s="98"/>
      <c r="E511" s="192"/>
      <c r="F511" s="192"/>
      <c r="G511" s="192"/>
      <c r="H511" s="192"/>
      <c r="I511" s="192"/>
      <c r="L511" s="192"/>
    </row>
    <row r="512" spans="1:12" ht="15.75">
      <c r="A512" s="98"/>
      <c r="B512" s="98"/>
      <c r="C512" s="98"/>
      <c r="D512" s="98"/>
      <c r="E512" s="192"/>
      <c r="F512" s="192"/>
      <c r="G512" s="192"/>
      <c r="H512" s="192"/>
      <c r="I512" s="192"/>
      <c r="L512" s="192"/>
    </row>
    <row r="513" spans="1:12" ht="15.75">
      <c r="A513" s="98"/>
      <c r="B513" s="98"/>
      <c r="C513" s="98"/>
      <c r="D513" s="98"/>
      <c r="E513" s="192"/>
      <c r="F513" s="192"/>
      <c r="G513" s="192"/>
      <c r="H513" s="192"/>
      <c r="I513" s="192"/>
      <c r="L513" s="192"/>
    </row>
    <row r="514" spans="1:12" ht="15.75">
      <c r="A514" s="98"/>
      <c r="B514" s="98"/>
      <c r="C514" s="98"/>
      <c r="D514" s="98"/>
      <c r="E514" s="192"/>
      <c r="F514" s="192"/>
      <c r="G514" s="192"/>
      <c r="H514" s="192"/>
      <c r="I514" s="192"/>
      <c r="L514" s="192"/>
    </row>
    <row r="515" spans="1:12" ht="15.75">
      <c r="A515" s="98"/>
      <c r="B515" s="98"/>
      <c r="C515" s="98"/>
      <c r="D515" s="98"/>
      <c r="E515" s="192"/>
      <c r="F515" s="192"/>
      <c r="G515" s="192"/>
      <c r="H515" s="192"/>
      <c r="I515" s="192"/>
      <c r="L515" s="192"/>
    </row>
    <row r="516" spans="1:12" ht="15.75">
      <c r="A516" s="98"/>
      <c r="B516" s="98"/>
      <c r="C516" s="98"/>
      <c r="D516" s="98"/>
      <c r="E516" s="192"/>
      <c r="F516" s="192"/>
      <c r="G516" s="192"/>
      <c r="H516" s="192"/>
      <c r="I516" s="192"/>
      <c r="L516" s="192"/>
    </row>
    <row r="517" spans="1:12" ht="15.75">
      <c r="A517" s="98"/>
      <c r="B517" s="98"/>
      <c r="C517" s="98"/>
      <c r="D517" s="98"/>
      <c r="E517" s="192"/>
      <c r="F517" s="192"/>
      <c r="G517" s="192"/>
      <c r="H517" s="192"/>
      <c r="I517" s="192"/>
      <c r="L517" s="192"/>
    </row>
    <row r="518" spans="1:12" ht="15.75">
      <c r="A518" s="98"/>
      <c r="B518" s="98"/>
      <c r="C518" s="98"/>
      <c r="D518" s="98"/>
      <c r="E518" s="192"/>
      <c r="F518" s="192"/>
      <c r="G518" s="192"/>
      <c r="H518" s="192"/>
      <c r="I518" s="192"/>
      <c r="L518" s="192"/>
    </row>
    <row r="519" spans="1:12" ht="15.75">
      <c r="A519" s="98"/>
      <c r="B519" s="98"/>
      <c r="C519" s="98"/>
      <c r="D519" s="98"/>
      <c r="E519" s="192"/>
      <c r="F519" s="192"/>
      <c r="G519" s="192"/>
      <c r="H519" s="192"/>
      <c r="I519" s="192"/>
      <c r="L519" s="192"/>
    </row>
    <row r="520" spans="1:12" ht="15.75">
      <c r="A520" s="98"/>
      <c r="B520" s="98"/>
      <c r="C520" s="98"/>
      <c r="D520" s="98"/>
      <c r="E520" s="192"/>
      <c r="F520" s="192"/>
      <c r="G520" s="192"/>
      <c r="H520" s="192"/>
      <c r="I520" s="192"/>
      <c r="L520" s="192"/>
    </row>
    <row r="521" spans="1:12" ht="15.75">
      <c r="A521" s="98"/>
      <c r="B521" s="98"/>
      <c r="C521" s="98"/>
      <c r="D521" s="98"/>
      <c r="E521" s="192"/>
      <c r="F521" s="192"/>
      <c r="G521" s="192"/>
      <c r="H521" s="192"/>
      <c r="I521" s="192"/>
      <c r="L521" s="192"/>
    </row>
    <row r="522" spans="1:12" ht="15.75">
      <c r="A522" s="98"/>
      <c r="B522" s="98"/>
      <c r="C522" s="98"/>
      <c r="D522" s="98"/>
      <c r="E522" s="192"/>
      <c r="F522" s="192"/>
      <c r="G522" s="192"/>
      <c r="H522" s="192"/>
      <c r="I522" s="192"/>
      <c r="L522" s="192"/>
    </row>
    <row r="523" spans="1:12" ht="15.75">
      <c r="A523" s="98"/>
      <c r="B523" s="98"/>
      <c r="C523" s="98"/>
      <c r="D523" s="98"/>
      <c r="E523" s="192"/>
      <c r="F523" s="192"/>
      <c r="G523" s="192"/>
      <c r="H523" s="192"/>
      <c r="I523" s="192"/>
      <c r="L523" s="192"/>
    </row>
    <row r="524" spans="1:12" ht="15.75">
      <c r="A524" s="98"/>
      <c r="B524" s="98"/>
      <c r="C524" s="98"/>
      <c r="D524" s="98"/>
      <c r="E524" s="192"/>
      <c r="F524" s="192"/>
      <c r="G524" s="192"/>
      <c r="H524" s="192"/>
      <c r="I524" s="192"/>
      <c r="L524" s="192"/>
    </row>
    <row r="525" spans="1:12" ht="15.75">
      <c r="A525" s="98"/>
      <c r="B525" s="98"/>
      <c r="C525" s="98"/>
      <c r="D525" s="98"/>
      <c r="E525" s="192"/>
      <c r="F525" s="192"/>
      <c r="G525" s="192"/>
      <c r="H525" s="192"/>
      <c r="I525" s="192"/>
      <c r="L525" s="192"/>
    </row>
    <row r="526" spans="1:12" ht="15.75">
      <c r="A526" s="98"/>
      <c r="B526" s="98"/>
      <c r="C526" s="98"/>
      <c r="D526" s="98"/>
      <c r="E526" s="192"/>
      <c r="F526" s="192"/>
      <c r="G526" s="192"/>
      <c r="H526" s="192"/>
      <c r="I526" s="192"/>
      <c r="L526" s="192"/>
    </row>
    <row r="527" spans="1:12" ht="15.75">
      <c r="A527" s="98"/>
      <c r="B527" s="98"/>
      <c r="C527" s="98"/>
      <c r="D527" s="98"/>
      <c r="E527" s="192"/>
      <c r="F527" s="192"/>
      <c r="G527" s="192"/>
      <c r="H527" s="192"/>
      <c r="I527" s="192"/>
      <c r="L527" s="192"/>
    </row>
    <row r="528" spans="1:12" ht="15.75">
      <c r="A528" s="98"/>
      <c r="B528" s="98"/>
      <c r="C528" s="98"/>
      <c r="D528" s="98"/>
      <c r="E528" s="192"/>
      <c r="F528" s="192"/>
      <c r="G528" s="192"/>
      <c r="H528" s="192"/>
      <c r="I528" s="192"/>
      <c r="L528" s="192"/>
    </row>
    <row r="529" spans="1:12" ht="15.75">
      <c r="A529" s="98"/>
      <c r="B529" s="98"/>
      <c r="C529" s="98"/>
      <c r="D529" s="98"/>
      <c r="E529" s="192"/>
      <c r="F529" s="192"/>
      <c r="G529" s="192"/>
      <c r="H529" s="192"/>
      <c r="I529" s="192"/>
      <c r="L529" s="192"/>
    </row>
    <row r="530" spans="1:12" ht="15.75">
      <c r="A530" s="98"/>
      <c r="B530" s="98"/>
      <c r="C530" s="98"/>
      <c r="D530" s="98"/>
      <c r="E530" s="192"/>
      <c r="F530" s="192"/>
      <c r="G530" s="192"/>
      <c r="H530" s="192"/>
      <c r="I530" s="192"/>
      <c r="L530" s="192"/>
    </row>
    <row r="531" spans="1:12" ht="15.75">
      <c r="A531" s="98"/>
      <c r="B531" s="98"/>
      <c r="C531" s="98"/>
      <c r="D531" s="98"/>
      <c r="E531" s="192"/>
      <c r="F531" s="192"/>
      <c r="G531" s="192"/>
      <c r="H531" s="192"/>
      <c r="I531" s="192"/>
      <c r="L531" s="192"/>
    </row>
    <row r="532" spans="1:12" ht="15.75">
      <c r="A532" s="98"/>
      <c r="B532" s="98"/>
      <c r="C532" s="98"/>
      <c r="D532" s="98"/>
      <c r="E532" s="192"/>
      <c r="F532" s="192"/>
      <c r="G532" s="192"/>
      <c r="H532" s="192"/>
      <c r="I532" s="192"/>
      <c r="L532" s="192"/>
    </row>
    <row r="533" spans="1:12" ht="15.75">
      <c r="A533" s="98"/>
      <c r="B533" s="98"/>
      <c r="C533" s="98"/>
      <c r="D533" s="98"/>
      <c r="E533" s="192"/>
      <c r="F533" s="192"/>
      <c r="G533" s="192"/>
      <c r="H533" s="192"/>
      <c r="I533" s="192"/>
      <c r="L533" s="192"/>
    </row>
    <row r="534" spans="1:12" ht="15.75">
      <c r="A534" s="98"/>
      <c r="B534" s="98"/>
      <c r="C534" s="98"/>
      <c r="D534" s="98"/>
      <c r="E534" s="192"/>
      <c r="F534" s="192"/>
      <c r="G534" s="192"/>
      <c r="H534" s="192"/>
      <c r="I534" s="192"/>
      <c r="L534" s="192"/>
    </row>
    <row r="535" spans="1:12" ht="15.75">
      <c r="A535" s="98"/>
      <c r="B535" s="98"/>
      <c r="C535" s="98"/>
      <c r="D535" s="98"/>
      <c r="E535" s="192"/>
      <c r="F535" s="192"/>
      <c r="G535" s="192"/>
      <c r="H535" s="192"/>
      <c r="I535" s="192"/>
      <c r="L535" s="192"/>
    </row>
    <row r="536" spans="1:12" ht="15.75">
      <c r="A536" s="98"/>
      <c r="B536" s="98"/>
      <c r="C536" s="98"/>
      <c r="D536" s="98"/>
      <c r="E536" s="192"/>
      <c r="F536" s="192"/>
      <c r="G536" s="192"/>
      <c r="H536" s="192"/>
      <c r="I536" s="192"/>
      <c r="L536" s="192"/>
    </row>
    <row r="537" spans="1:12" ht="15.75">
      <c r="A537" s="98"/>
      <c r="B537" s="98"/>
      <c r="C537" s="98"/>
      <c r="D537" s="98"/>
      <c r="E537" s="192"/>
      <c r="F537" s="192"/>
      <c r="G537" s="192"/>
      <c r="H537" s="192"/>
      <c r="I537" s="192"/>
      <c r="L537" s="192"/>
    </row>
    <row r="538" spans="1:12" ht="15.75">
      <c r="A538" s="98"/>
      <c r="B538" s="98"/>
      <c r="C538" s="98"/>
      <c r="D538" s="98"/>
      <c r="E538" s="192"/>
      <c r="F538" s="192"/>
      <c r="G538" s="192"/>
      <c r="H538" s="192"/>
      <c r="I538" s="192"/>
      <c r="L538" s="192"/>
    </row>
    <row r="539" spans="1:12" ht="15.75">
      <c r="A539" s="98"/>
      <c r="B539" s="98"/>
      <c r="C539" s="98"/>
      <c r="D539" s="98"/>
      <c r="E539" s="192"/>
      <c r="F539" s="192"/>
      <c r="G539" s="192"/>
      <c r="H539" s="192"/>
      <c r="I539" s="192"/>
      <c r="L539" s="192"/>
    </row>
    <row r="540" spans="1:12" ht="15.75">
      <c r="A540" s="98"/>
      <c r="B540" s="98"/>
      <c r="C540" s="98"/>
      <c r="D540" s="98"/>
      <c r="E540" s="192"/>
      <c r="F540" s="192"/>
      <c r="G540" s="192"/>
      <c r="H540" s="192"/>
      <c r="I540" s="192"/>
      <c r="L540" s="192"/>
    </row>
    <row r="541" spans="1:12" ht="15.75">
      <c r="A541" s="98"/>
      <c r="B541" s="98"/>
      <c r="C541" s="98"/>
      <c r="D541" s="98"/>
      <c r="E541" s="192"/>
      <c r="F541" s="192"/>
      <c r="G541" s="192"/>
      <c r="H541" s="192"/>
      <c r="I541" s="192"/>
      <c r="L541" s="192"/>
    </row>
    <row r="542" spans="1:12" ht="15.75">
      <c r="A542" s="98"/>
      <c r="B542" s="98"/>
      <c r="C542" s="98"/>
      <c r="D542" s="98"/>
      <c r="E542" s="192"/>
      <c r="F542" s="192"/>
      <c r="G542" s="192"/>
      <c r="H542" s="192"/>
      <c r="I542" s="192"/>
      <c r="L542" s="192"/>
    </row>
    <row r="543" spans="1:12" ht="15.75">
      <c r="A543" s="98"/>
      <c r="B543" s="98"/>
      <c r="C543" s="98"/>
      <c r="D543" s="98"/>
      <c r="E543" s="192"/>
      <c r="F543" s="192"/>
      <c r="G543" s="192"/>
      <c r="H543" s="192"/>
      <c r="I543" s="192"/>
      <c r="L543" s="192"/>
    </row>
    <row r="544" spans="1:12" ht="15.75">
      <c r="A544" s="98"/>
      <c r="B544" s="98"/>
      <c r="C544" s="98"/>
      <c r="D544" s="98"/>
      <c r="E544" s="192"/>
      <c r="F544" s="192"/>
      <c r="G544" s="192"/>
      <c r="H544" s="192"/>
      <c r="I544" s="192"/>
      <c r="L544" s="192"/>
    </row>
    <row r="545" spans="1:12" ht="15.75">
      <c r="A545" s="98"/>
      <c r="B545" s="98"/>
      <c r="C545" s="98"/>
      <c r="D545" s="98"/>
      <c r="E545" s="192"/>
      <c r="F545" s="192"/>
      <c r="G545" s="192"/>
      <c r="H545" s="192"/>
      <c r="I545" s="192"/>
      <c r="L545" s="192"/>
    </row>
    <row r="546" spans="1:12" ht="15.75">
      <c r="A546" s="98"/>
      <c r="B546" s="98"/>
      <c r="C546" s="98"/>
      <c r="D546" s="98"/>
      <c r="E546" s="192"/>
      <c r="F546" s="192"/>
      <c r="G546" s="192"/>
      <c r="H546" s="192"/>
      <c r="I546" s="192"/>
      <c r="L546" s="192"/>
    </row>
    <row r="547" spans="1:12" ht="15.75">
      <c r="A547" s="98"/>
      <c r="B547" s="98"/>
      <c r="C547" s="98"/>
      <c r="D547" s="98"/>
      <c r="E547" s="192"/>
      <c r="F547" s="192"/>
      <c r="G547" s="192"/>
      <c r="H547" s="192"/>
      <c r="I547" s="192"/>
      <c r="L547" s="192"/>
    </row>
    <row r="548" spans="1:12" ht="15.75">
      <c r="A548" s="98"/>
      <c r="B548" s="98"/>
      <c r="C548" s="98"/>
      <c r="D548" s="98"/>
      <c r="E548" s="192"/>
      <c r="F548" s="192"/>
      <c r="G548" s="192"/>
      <c r="H548" s="192"/>
      <c r="I548" s="192"/>
      <c r="L548" s="192"/>
    </row>
    <row r="549" spans="1:12" ht="15.75">
      <c r="A549" s="98"/>
      <c r="B549" s="98"/>
      <c r="C549" s="98"/>
      <c r="D549" s="98"/>
      <c r="E549" s="192"/>
      <c r="F549" s="192"/>
      <c r="G549" s="192"/>
      <c r="H549" s="192"/>
      <c r="I549" s="192"/>
      <c r="L549" s="192"/>
    </row>
    <row r="550" spans="1:12" ht="15.75">
      <c r="A550" s="98"/>
      <c r="B550" s="98"/>
      <c r="C550" s="98"/>
      <c r="D550" s="98"/>
      <c r="E550" s="192"/>
      <c r="F550" s="192"/>
      <c r="G550" s="192"/>
      <c r="H550" s="192"/>
      <c r="I550" s="192"/>
      <c r="L550" s="192"/>
    </row>
    <row r="551" spans="1:12" ht="15.75">
      <c r="A551" s="98"/>
      <c r="B551" s="98"/>
      <c r="C551" s="98"/>
      <c r="D551" s="98"/>
      <c r="E551" s="192"/>
      <c r="F551" s="192"/>
      <c r="G551" s="192"/>
      <c r="H551" s="192"/>
      <c r="I551" s="192"/>
      <c r="L551" s="192"/>
    </row>
    <row r="552" spans="1:12" ht="15.75">
      <c r="A552" s="98"/>
      <c r="B552" s="98"/>
      <c r="C552" s="98"/>
      <c r="D552" s="98"/>
      <c r="E552" s="192"/>
      <c r="F552" s="192"/>
      <c r="G552" s="192"/>
      <c r="H552" s="192"/>
      <c r="I552" s="192"/>
      <c r="L552" s="192"/>
    </row>
    <row r="553" spans="1:12" ht="15.75">
      <c r="A553" s="98"/>
      <c r="B553" s="98"/>
      <c r="C553" s="98"/>
      <c r="D553" s="98"/>
      <c r="E553" s="192"/>
      <c r="F553" s="192"/>
      <c r="G553" s="192"/>
      <c r="H553" s="192"/>
      <c r="I553" s="192"/>
      <c r="L553" s="192"/>
    </row>
    <row r="554" spans="1:12" ht="15.75">
      <c r="A554" s="98"/>
      <c r="B554" s="98"/>
      <c r="C554" s="98"/>
      <c r="D554" s="98"/>
      <c r="E554" s="192"/>
      <c r="F554" s="192"/>
      <c r="G554" s="192"/>
      <c r="H554" s="192"/>
      <c r="I554" s="192"/>
      <c r="L554" s="192"/>
    </row>
    <row r="555" spans="1:12" ht="15.75">
      <c r="A555" s="98"/>
      <c r="B555" s="98"/>
      <c r="C555" s="98"/>
      <c r="D555" s="98"/>
      <c r="E555" s="192"/>
      <c r="F555" s="192"/>
      <c r="G555" s="192"/>
      <c r="H555" s="192"/>
      <c r="I555" s="192"/>
      <c r="L555" s="192"/>
    </row>
    <row r="556" spans="1:12" ht="15.75">
      <c r="A556" s="98"/>
      <c r="B556" s="98"/>
      <c r="C556" s="98"/>
      <c r="D556" s="98"/>
      <c r="E556" s="192"/>
      <c r="F556" s="192"/>
      <c r="G556" s="192"/>
      <c r="H556" s="192"/>
      <c r="I556" s="192"/>
      <c r="L556" s="192"/>
    </row>
    <row r="557" spans="1:12" ht="15.75">
      <c r="A557" s="98"/>
      <c r="B557" s="98"/>
      <c r="C557" s="98"/>
      <c r="D557" s="98"/>
      <c r="E557" s="192"/>
      <c r="F557" s="192"/>
      <c r="G557" s="192"/>
      <c r="H557" s="192"/>
      <c r="I557" s="192"/>
      <c r="L557" s="192"/>
    </row>
    <row r="558" spans="1:12" ht="15.75">
      <c r="A558" s="98"/>
      <c r="B558" s="98"/>
      <c r="C558" s="98"/>
      <c r="D558" s="98"/>
      <c r="E558" s="192"/>
      <c r="F558" s="192"/>
      <c r="G558" s="192"/>
      <c r="H558" s="192"/>
      <c r="I558" s="192"/>
      <c r="L558" s="192"/>
    </row>
    <row r="559" spans="1:12" ht="15.75">
      <c r="A559" s="98"/>
      <c r="B559" s="98"/>
      <c r="C559" s="98"/>
      <c r="D559" s="98"/>
      <c r="E559" s="192"/>
      <c r="F559" s="192"/>
      <c r="G559" s="192"/>
      <c r="H559" s="192"/>
      <c r="I559" s="192"/>
      <c r="L559" s="192"/>
    </row>
    <row r="560" spans="1:12" ht="15.75">
      <c r="A560" s="98"/>
      <c r="B560" s="98"/>
      <c r="C560" s="98"/>
      <c r="D560" s="98"/>
      <c r="E560" s="192"/>
      <c r="F560" s="192"/>
      <c r="G560" s="192"/>
      <c r="H560" s="192"/>
      <c r="I560" s="192"/>
      <c r="L560" s="192"/>
    </row>
    <row r="561" spans="1:12" ht="15.75">
      <c r="A561" s="98"/>
      <c r="B561" s="98"/>
      <c r="C561" s="98"/>
      <c r="D561" s="98"/>
      <c r="E561" s="192"/>
      <c r="F561" s="192"/>
      <c r="G561" s="192"/>
      <c r="H561" s="192"/>
      <c r="I561" s="192"/>
      <c r="L561" s="192"/>
    </row>
    <row r="562" spans="1:12" ht="15.75">
      <c r="A562" s="98"/>
      <c r="B562" s="98"/>
      <c r="C562" s="98"/>
      <c r="D562" s="98"/>
      <c r="E562" s="192"/>
      <c r="F562" s="192"/>
      <c r="G562" s="192"/>
      <c r="H562" s="192"/>
      <c r="I562" s="192"/>
      <c r="L562" s="192"/>
    </row>
    <row r="563" spans="1:12" ht="15.75">
      <c r="A563" s="98"/>
      <c r="B563" s="98"/>
      <c r="C563" s="98"/>
      <c r="D563" s="98"/>
      <c r="E563" s="192"/>
      <c r="F563" s="192"/>
      <c r="G563" s="192"/>
      <c r="H563" s="192"/>
      <c r="I563" s="192"/>
      <c r="L563" s="192"/>
    </row>
    <row r="564" spans="1:12" ht="15.75">
      <c r="A564" s="98"/>
      <c r="B564" s="98"/>
      <c r="C564" s="98"/>
      <c r="D564" s="98"/>
      <c r="E564" s="192"/>
      <c r="F564" s="192"/>
      <c r="G564" s="192"/>
      <c r="H564" s="192"/>
      <c r="I564" s="192"/>
      <c r="L564" s="192"/>
    </row>
    <row r="565" spans="1:12" ht="15.75">
      <c r="A565" s="98"/>
      <c r="B565" s="98"/>
      <c r="C565" s="98"/>
      <c r="D565" s="98"/>
      <c r="E565" s="192"/>
      <c r="F565" s="192"/>
      <c r="G565" s="192"/>
      <c r="H565" s="192"/>
      <c r="I565" s="192"/>
      <c r="L565" s="192"/>
    </row>
    <row r="566" spans="1:12" ht="15.75">
      <c r="A566" s="98"/>
      <c r="B566" s="98"/>
      <c r="C566" s="98"/>
      <c r="D566" s="98"/>
      <c r="E566" s="192"/>
      <c r="F566" s="192"/>
      <c r="G566" s="192"/>
      <c r="H566" s="192"/>
      <c r="I566" s="192"/>
      <c r="L566" s="192"/>
    </row>
    <row r="567" spans="1:12" ht="15.75">
      <c r="A567" s="98"/>
      <c r="B567" s="98"/>
      <c r="C567" s="98"/>
      <c r="D567" s="98"/>
      <c r="E567" s="192"/>
      <c r="F567" s="192"/>
      <c r="G567" s="192"/>
      <c r="H567" s="192"/>
      <c r="I567" s="192"/>
      <c r="L567" s="192"/>
    </row>
    <row r="568" spans="1:12" ht="15.75">
      <c r="A568" s="98"/>
      <c r="B568" s="98"/>
      <c r="C568" s="98"/>
      <c r="D568" s="98"/>
      <c r="E568" s="192"/>
      <c r="F568" s="192"/>
      <c r="G568" s="192"/>
      <c r="H568" s="192"/>
      <c r="I568" s="192"/>
      <c r="L568" s="192"/>
    </row>
    <row r="569" spans="1:12" ht="15.75">
      <c r="A569" s="98"/>
      <c r="B569" s="98"/>
      <c r="C569" s="98"/>
      <c r="D569" s="98"/>
      <c r="E569" s="192"/>
      <c r="F569" s="192"/>
      <c r="G569" s="192"/>
      <c r="H569" s="192"/>
      <c r="I569" s="192"/>
      <c r="L569" s="192"/>
    </row>
    <row r="570" spans="1:12" ht="15.75">
      <c r="A570" s="98"/>
      <c r="B570" s="98"/>
      <c r="C570" s="98"/>
      <c r="D570" s="98"/>
      <c r="E570" s="192"/>
      <c r="F570" s="192"/>
      <c r="G570" s="192"/>
      <c r="H570" s="192"/>
      <c r="I570" s="192"/>
      <c r="L570" s="192"/>
    </row>
    <row r="571" spans="1:12" ht="15.75">
      <c r="A571" s="98"/>
      <c r="B571" s="98"/>
      <c r="C571" s="98"/>
      <c r="D571" s="98"/>
      <c r="E571" s="192"/>
      <c r="F571" s="192"/>
      <c r="G571" s="192"/>
      <c r="H571" s="192"/>
      <c r="I571" s="192"/>
      <c r="L571" s="192"/>
    </row>
    <row r="572" spans="1:12" ht="15.75">
      <c r="A572" s="98"/>
      <c r="B572" s="98"/>
      <c r="C572" s="98"/>
      <c r="D572" s="98"/>
      <c r="E572" s="192"/>
      <c r="F572" s="192"/>
      <c r="G572" s="192"/>
      <c r="H572" s="192"/>
      <c r="I572" s="192"/>
      <c r="L572" s="192"/>
    </row>
    <row r="573" spans="1:12" ht="15.75">
      <c r="A573" s="98"/>
      <c r="B573" s="98"/>
      <c r="C573" s="98"/>
      <c r="D573" s="98"/>
      <c r="E573" s="192"/>
      <c r="F573" s="192"/>
      <c r="G573" s="192"/>
      <c r="H573" s="192"/>
      <c r="I573" s="192"/>
      <c r="L573" s="192"/>
    </row>
    <row r="574" spans="1:12" ht="15.75">
      <c r="A574" s="98"/>
      <c r="B574" s="98"/>
      <c r="C574" s="98"/>
      <c r="D574" s="98"/>
      <c r="E574" s="192"/>
      <c r="F574" s="192"/>
      <c r="G574" s="192"/>
      <c r="H574" s="192"/>
      <c r="I574" s="192"/>
      <c r="L574" s="192"/>
    </row>
    <row r="575" spans="1:12" ht="15.75">
      <c r="A575" s="98"/>
      <c r="B575" s="98"/>
      <c r="C575" s="98"/>
      <c r="D575" s="98"/>
      <c r="E575" s="192"/>
      <c r="F575" s="192"/>
      <c r="G575" s="192"/>
      <c r="H575" s="192"/>
      <c r="I575" s="192"/>
      <c r="L575" s="192"/>
    </row>
    <row r="576" spans="1:12" ht="15.75">
      <c r="A576" s="98"/>
      <c r="B576" s="98"/>
      <c r="C576" s="98"/>
      <c r="D576" s="98"/>
      <c r="E576" s="192"/>
      <c r="F576" s="192"/>
      <c r="G576" s="192"/>
      <c r="H576" s="192"/>
      <c r="I576" s="192"/>
      <c r="L576" s="192"/>
    </row>
    <row r="577" spans="1:12" ht="15.75">
      <c r="A577" s="98"/>
      <c r="B577" s="98"/>
      <c r="C577" s="98"/>
      <c r="D577" s="98"/>
      <c r="E577" s="192"/>
      <c r="F577" s="192"/>
      <c r="G577" s="192"/>
      <c r="H577" s="192"/>
      <c r="I577" s="192"/>
      <c r="L577" s="192"/>
    </row>
    <row r="578" spans="1:12" ht="15.75">
      <c r="A578" s="98"/>
      <c r="B578" s="98"/>
      <c r="C578" s="98"/>
      <c r="D578" s="98"/>
      <c r="E578" s="192"/>
      <c r="F578" s="192"/>
      <c r="G578" s="192"/>
      <c r="H578" s="192"/>
      <c r="I578" s="192"/>
      <c r="L578" s="192"/>
    </row>
    <row r="579" spans="1:12" ht="15.75">
      <c r="A579" s="98"/>
      <c r="B579" s="98"/>
      <c r="C579" s="98"/>
      <c r="D579" s="98"/>
      <c r="E579" s="192"/>
      <c r="F579" s="192"/>
      <c r="G579" s="192"/>
      <c r="H579" s="192"/>
      <c r="I579" s="192"/>
      <c r="L579" s="192"/>
    </row>
    <row r="580" spans="1:12" ht="15.75">
      <c r="A580" s="98"/>
      <c r="B580" s="98"/>
      <c r="C580" s="98"/>
      <c r="D580" s="98"/>
      <c r="E580" s="192"/>
      <c r="F580" s="192"/>
      <c r="G580" s="192"/>
      <c r="H580" s="192"/>
      <c r="I580" s="192"/>
      <c r="L580" s="192"/>
    </row>
    <row r="581" spans="1:12" ht="15.75">
      <c r="A581" s="98"/>
      <c r="B581" s="98"/>
      <c r="C581" s="98"/>
      <c r="D581" s="98"/>
      <c r="E581" s="192"/>
      <c r="F581" s="192"/>
      <c r="G581" s="192"/>
      <c r="H581" s="192"/>
      <c r="I581" s="192"/>
      <c r="L581" s="192"/>
    </row>
    <row r="582" spans="1:12" ht="15.75">
      <c r="A582" s="98"/>
      <c r="B582" s="98"/>
      <c r="C582" s="98"/>
      <c r="D582" s="98"/>
      <c r="E582" s="192"/>
      <c r="F582" s="192"/>
      <c r="G582" s="192"/>
      <c r="H582" s="192"/>
      <c r="I582" s="192"/>
      <c r="L582" s="192"/>
    </row>
    <row r="583" spans="1:12" ht="15.75">
      <c r="A583" s="98"/>
      <c r="B583" s="98"/>
      <c r="C583" s="98"/>
      <c r="D583" s="98"/>
      <c r="E583" s="192"/>
      <c r="F583" s="192"/>
      <c r="G583" s="192"/>
      <c r="H583" s="192"/>
      <c r="I583" s="192"/>
      <c r="L583" s="192"/>
    </row>
    <row r="584" spans="1:12" ht="15.75">
      <c r="A584" s="98"/>
      <c r="B584" s="98"/>
      <c r="C584" s="98"/>
      <c r="D584" s="98"/>
      <c r="E584" s="192"/>
      <c r="F584" s="192"/>
      <c r="G584" s="192"/>
      <c r="H584" s="192"/>
      <c r="I584" s="192"/>
      <c r="L584" s="192"/>
    </row>
    <row r="585" spans="1:12" ht="15.75">
      <c r="A585" s="98"/>
      <c r="B585" s="98"/>
      <c r="C585" s="98"/>
      <c r="D585" s="98"/>
      <c r="E585" s="192"/>
      <c r="F585" s="192"/>
      <c r="G585" s="192"/>
      <c r="H585" s="192"/>
      <c r="I585" s="192"/>
      <c r="L585" s="192"/>
    </row>
    <row r="586" spans="1:12" ht="15.75">
      <c r="A586" s="98"/>
      <c r="B586" s="98"/>
      <c r="C586" s="98"/>
      <c r="D586" s="98"/>
      <c r="E586" s="192"/>
      <c r="F586" s="192"/>
      <c r="G586" s="192"/>
      <c r="H586" s="192"/>
      <c r="I586" s="192"/>
      <c r="L586" s="192"/>
    </row>
    <row r="587" spans="1:12" ht="15.75">
      <c r="A587" s="98"/>
      <c r="B587" s="98"/>
      <c r="C587" s="98"/>
      <c r="D587" s="98"/>
      <c r="E587" s="192"/>
      <c r="F587" s="192"/>
      <c r="G587" s="192"/>
      <c r="H587" s="192"/>
      <c r="I587" s="192"/>
      <c r="L587" s="192"/>
    </row>
    <row r="588" spans="1:12" ht="15.75">
      <c r="A588" s="98"/>
      <c r="B588" s="98"/>
      <c r="C588" s="98"/>
      <c r="D588" s="98"/>
      <c r="E588" s="192"/>
      <c r="F588" s="192"/>
      <c r="G588" s="192"/>
      <c r="H588" s="192"/>
      <c r="I588" s="192"/>
      <c r="L588" s="192"/>
    </row>
    <row r="589" spans="1:12" ht="15.75">
      <c r="A589" s="98"/>
      <c r="B589" s="98"/>
      <c r="C589" s="98"/>
      <c r="D589" s="98"/>
      <c r="E589" s="192"/>
      <c r="F589" s="192"/>
      <c r="G589" s="192"/>
      <c r="H589" s="192"/>
      <c r="I589" s="192"/>
      <c r="L589" s="192"/>
    </row>
    <row r="590" spans="1:12" ht="15.75">
      <c r="A590" s="98"/>
      <c r="B590" s="98"/>
      <c r="C590" s="98"/>
      <c r="D590" s="98"/>
      <c r="E590" s="192"/>
      <c r="F590" s="192"/>
      <c r="G590" s="192"/>
      <c r="H590" s="192"/>
      <c r="I590" s="192"/>
      <c r="L590" s="192"/>
    </row>
    <row r="591" spans="1:12" ht="15.75">
      <c r="A591" s="98"/>
      <c r="B591" s="98"/>
      <c r="C591" s="98"/>
      <c r="D591" s="98"/>
      <c r="E591" s="192"/>
      <c r="F591" s="192"/>
      <c r="G591" s="192"/>
      <c r="H591" s="192"/>
      <c r="I591" s="192"/>
      <c r="L591" s="192"/>
    </row>
    <row r="592" spans="1:12" ht="15.75">
      <c r="A592" s="98"/>
      <c r="B592" s="98"/>
      <c r="C592" s="98"/>
      <c r="D592" s="98"/>
      <c r="E592" s="192"/>
      <c r="F592" s="192"/>
      <c r="G592" s="192"/>
      <c r="H592" s="192"/>
      <c r="I592" s="192"/>
      <c r="L592" s="192"/>
    </row>
    <row r="593" spans="1:12" ht="15.75">
      <c r="A593" s="98"/>
      <c r="B593" s="98"/>
      <c r="C593" s="98"/>
      <c r="D593" s="98"/>
      <c r="E593" s="192"/>
      <c r="F593" s="192"/>
      <c r="G593" s="192"/>
      <c r="H593" s="192"/>
      <c r="I593" s="192"/>
      <c r="L593" s="192"/>
    </row>
    <row r="594" spans="1:12" ht="15.75">
      <c r="A594" s="98"/>
      <c r="B594" s="98"/>
      <c r="C594" s="98"/>
      <c r="D594" s="98"/>
      <c r="E594" s="192"/>
      <c r="F594" s="192"/>
      <c r="G594" s="192"/>
      <c r="H594" s="192"/>
      <c r="I594" s="192"/>
      <c r="L594" s="192"/>
    </row>
    <row r="595" spans="1:12" ht="15.75">
      <c r="A595" s="98"/>
      <c r="B595" s="98"/>
      <c r="C595" s="98"/>
      <c r="D595" s="98"/>
      <c r="E595" s="192"/>
      <c r="F595" s="192"/>
      <c r="G595" s="192"/>
      <c r="H595" s="192"/>
      <c r="I595" s="192"/>
      <c r="L595" s="192"/>
    </row>
    <row r="596" spans="1:12" ht="15.75">
      <c r="A596" s="98"/>
      <c r="B596" s="98"/>
      <c r="C596" s="98"/>
      <c r="D596" s="98"/>
      <c r="E596" s="192"/>
      <c r="F596" s="192"/>
      <c r="G596" s="192"/>
      <c r="H596" s="192"/>
      <c r="I596" s="192"/>
      <c r="L596" s="192"/>
    </row>
    <row r="597" spans="1:12" ht="15.75">
      <c r="A597" s="98"/>
      <c r="B597" s="98"/>
      <c r="C597" s="98"/>
      <c r="D597" s="98"/>
      <c r="E597" s="192"/>
      <c r="F597" s="192"/>
      <c r="G597" s="192"/>
      <c r="H597" s="192"/>
      <c r="I597" s="192"/>
      <c r="L597" s="192"/>
    </row>
    <row r="598" spans="1:12" ht="15.75">
      <c r="A598" s="98"/>
      <c r="B598" s="98"/>
      <c r="C598" s="98"/>
      <c r="D598" s="98"/>
      <c r="E598" s="192"/>
      <c r="F598" s="192"/>
      <c r="G598" s="192"/>
      <c r="H598" s="192"/>
      <c r="I598" s="192"/>
      <c r="L598" s="192"/>
    </row>
    <row r="599" spans="1:12" ht="15.75">
      <c r="A599" s="98"/>
      <c r="B599" s="98"/>
      <c r="C599" s="98"/>
      <c r="D599" s="98"/>
      <c r="E599" s="192"/>
      <c r="F599" s="192"/>
      <c r="G599" s="192"/>
      <c r="H599" s="192"/>
      <c r="I599" s="192"/>
      <c r="L599" s="192"/>
    </row>
    <row r="600" spans="1:12" ht="15.75">
      <c r="A600" s="98"/>
      <c r="B600" s="98"/>
      <c r="C600" s="98"/>
      <c r="D600" s="98"/>
      <c r="E600" s="192"/>
      <c r="F600" s="192"/>
      <c r="G600" s="192"/>
      <c r="H600" s="192"/>
      <c r="I600" s="192"/>
      <c r="L600" s="192"/>
    </row>
    <row r="601" spans="1:12" ht="15.75">
      <c r="A601" s="98"/>
      <c r="B601" s="98"/>
      <c r="C601" s="98"/>
      <c r="D601" s="98"/>
      <c r="E601" s="192"/>
      <c r="F601" s="192"/>
      <c r="G601" s="192"/>
      <c r="H601" s="192"/>
      <c r="I601" s="192"/>
      <c r="L601" s="192"/>
    </row>
    <row r="602" spans="1:12" ht="15.75">
      <c r="A602" s="98"/>
      <c r="B602" s="98"/>
      <c r="C602" s="98"/>
      <c r="D602" s="98"/>
      <c r="E602" s="192"/>
      <c r="F602" s="192"/>
      <c r="G602" s="192"/>
      <c r="H602" s="192"/>
      <c r="I602" s="192"/>
      <c r="L602" s="192"/>
    </row>
    <row r="603" spans="1:12" ht="15.75">
      <c r="A603" s="98"/>
      <c r="B603" s="98"/>
      <c r="C603" s="98"/>
      <c r="D603" s="98"/>
      <c r="E603" s="192"/>
      <c r="F603" s="192"/>
      <c r="G603" s="192"/>
      <c r="H603" s="192"/>
      <c r="I603" s="192"/>
      <c r="L603" s="192"/>
    </row>
    <row r="604" spans="1:12" ht="15.75">
      <c r="A604" s="98"/>
      <c r="B604" s="98"/>
      <c r="C604" s="98"/>
      <c r="D604" s="98"/>
      <c r="E604" s="192"/>
      <c r="F604" s="192"/>
      <c r="G604" s="192"/>
      <c r="H604" s="192"/>
      <c r="I604" s="192"/>
      <c r="L604" s="192"/>
    </row>
    <row r="605" spans="1:12" ht="15.75">
      <c r="A605" s="98"/>
      <c r="B605" s="98"/>
      <c r="C605" s="98"/>
      <c r="D605" s="98"/>
      <c r="E605" s="192"/>
      <c r="F605" s="192"/>
      <c r="G605" s="192"/>
      <c r="H605" s="192"/>
      <c r="I605" s="192"/>
      <c r="L605" s="192"/>
    </row>
    <row r="606" spans="1:12" ht="15.75">
      <c r="A606" s="98"/>
      <c r="B606" s="98"/>
      <c r="C606" s="98"/>
      <c r="D606" s="98"/>
      <c r="E606" s="192"/>
      <c r="F606" s="192"/>
      <c r="G606" s="192"/>
      <c r="H606" s="192"/>
      <c r="I606" s="192"/>
      <c r="L606" s="192"/>
    </row>
    <row r="607" spans="1:12" ht="15.75">
      <c r="A607" s="98"/>
      <c r="B607" s="98"/>
      <c r="C607" s="98"/>
      <c r="D607" s="98"/>
      <c r="E607" s="192"/>
      <c r="F607" s="192"/>
      <c r="G607" s="192"/>
      <c r="H607" s="192"/>
      <c r="I607" s="192"/>
      <c r="L607" s="192"/>
    </row>
    <row r="608" spans="1:12" ht="15.75">
      <c r="A608" s="98"/>
      <c r="B608" s="98"/>
      <c r="C608" s="98"/>
      <c r="D608" s="98"/>
      <c r="E608" s="192"/>
      <c r="F608" s="192"/>
      <c r="G608" s="192"/>
      <c r="H608" s="192"/>
      <c r="I608" s="192"/>
      <c r="L608" s="192"/>
    </row>
    <row r="609" spans="1:12" ht="15.75">
      <c r="A609" s="98"/>
      <c r="B609" s="98"/>
      <c r="C609" s="98"/>
      <c r="D609" s="98"/>
      <c r="E609" s="192"/>
      <c r="F609" s="192"/>
      <c r="G609" s="192"/>
      <c r="H609" s="192"/>
      <c r="I609" s="192"/>
      <c r="L609" s="192"/>
    </row>
    <row r="610" spans="1:12" ht="15.75">
      <c r="A610" s="98"/>
      <c r="B610" s="98"/>
      <c r="C610" s="98"/>
      <c r="D610" s="98"/>
      <c r="E610" s="192"/>
      <c r="F610" s="192"/>
      <c r="G610" s="192"/>
      <c r="H610" s="192"/>
      <c r="I610" s="192"/>
      <c r="L610" s="192"/>
    </row>
    <row r="611" spans="1:12" ht="15.75">
      <c r="A611" s="98"/>
      <c r="B611" s="98"/>
      <c r="C611" s="98"/>
      <c r="D611" s="98"/>
      <c r="E611" s="192"/>
      <c r="F611" s="192"/>
      <c r="G611" s="192"/>
      <c r="H611" s="192"/>
      <c r="I611" s="192"/>
      <c r="L611" s="192"/>
    </row>
    <row r="612" spans="1:12" ht="15.75">
      <c r="A612" s="98"/>
      <c r="B612" s="98"/>
      <c r="C612" s="98"/>
      <c r="D612" s="98"/>
      <c r="E612" s="192"/>
      <c r="F612" s="192"/>
      <c r="G612" s="192"/>
      <c r="H612" s="192"/>
      <c r="I612" s="192"/>
      <c r="L612" s="192"/>
    </row>
    <row r="613" spans="1:12" ht="15.75">
      <c r="A613" s="98"/>
      <c r="B613" s="98"/>
      <c r="C613" s="98"/>
      <c r="D613" s="98"/>
      <c r="E613" s="192"/>
      <c r="F613" s="192"/>
      <c r="G613" s="192"/>
      <c r="H613" s="192"/>
      <c r="I613" s="192"/>
      <c r="L613" s="192"/>
    </row>
    <row r="614" spans="1:12" ht="15.75">
      <c r="A614" s="98"/>
      <c r="B614" s="98"/>
      <c r="C614" s="98"/>
      <c r="D614" s="98"/>
      <c r="E614" s="192"/>
      <c r="F614" s="192"/>
      <c r="G614" s="192"/>
      <c r="H614" s="192"/>
      <c r="I614" s="192"/>
      <c r="L614" s="192"/>
    </row>
    <row r="615" spans="1:12" ht="15.75">
      <c r="A615" s="98"/>
      <c r="B615" s="98"/>
      <c r="C615" s="98"/>
      <c r="D615" s="98"/>
      <c r="E615" s="192"/>
      <c r="F615" s="192"/>
      <c r="G615" s="192"/>
      <c r="H615" s="192"/>
      <c r="I615" s="192"/>
      <c r="L615" s="192"/>
    </row>
    <row r="616" spans="1:12" ht="15.75">
      <c r="A616" s="98"/>
      <c r="B616" s="98"/>
      <c r="C616" s="98"/>
      <c r="D616" s="98"/>
      <c r="E616" s="192"/>
      <c r="F616" s="192"/>
      <c r="G616" s="192"/>
      <c r="H616" s="192"/>
      <c r="I616" s="192"/>
      <c r="L616" s="192"/>
    </row>
    <row r="617" spans="1:12" ht="15.75">
      <c r="A617" s="98"/>
      <c r="B617" s="98"/>
      <c r="C617" s="98"/>
      <c r="D617" s="98"/>
      <c r="E617" s="192"/>
      <c r="F617" s="192"/>
      <c r="G617" s="192"/>
      <c r="H617" s="192"/>
      <c r="I617" s="192"/>
      <c r="L617" s="192"/>
    </row>
    <row r="618" spans="1:12" ht="15.75">
      <c r="A618" s="98"/>
      <c r="B618" s="98"/>
      <c r="C618" s="98"/>
      <c r="D618" s="98"/>
      <c r="E618" s="192"/>
      <c r="F618" s="192"/>
      <c r="G618" s="192"/>
      <c r="H618" s="192"/>
      <c r="I618" s="192"/>
      <c r="L618" s="192"/>
    </row>
    <row r="619" spans="1:12" ht="15.75">
      <c r="A619" s="98"/>
      <c r="B619" s="98"/>
      <c r="C619" s="98"/>
      <c r="D619" s="98"/>
      <c r="E619" s="192"/>
      <c r="F619" s="192"/>
      <c r="G619" s="192"/>
      <c r="H619" s="192"/>
      <c r="I619" s="192"/>
      <c r="L619" s="192"/>
    </row>
    <row r="620" spans="1:12" ht="15.75">
      <c r="A620" s="98"/>
      <c r="B620" s="98"/>
      <c r="C620" s="98"/>
      <c r="D620" s="98"/>
      <c r="E620" s="192"/>
      <c r="F620" s="192"/>
      <c r="G620" s="192"/>
      <c r="H620" s="192"/>
      <c r="I620" s="192"/>
      <c r="L620" s="192"/>
    </row>
    <row r="621" spans="1:12" ht="15.75">
      <c r="A621" s="98"/>
      <c r="B621" s="98"/>
      <c r="C621" s="98"/>
      <c r="D621" s="98"/>
      <c r="E621" s="192"/>
      <c r="F621" s="192"/>
      <c r="G621" s="192"/>
      <c r="H621" s="192"/>
      <c r="I621" s="192"/>
      <c r="L621" s="192"/>
    </row>
    <row r="622" spans="1:12" ht="15.75">
      <c r="A622" s="98"/>
      <c r="B622" s="98"/>
      <c r="C622" s="98"/>
      <c r="D622" s="98"/>
    </row>
    <row r="623" spans="1:12" ht="15.75">
      <c r="A623" s="98"/>
      <c r="B623" s="98"/>
      <c r="C623" s="98"/>
      <c r="D623" s="98"/>
    </row>
    <row r="624" spans="1:12" ht="15.75">
      <c r="A624" s="98"/>
      <c r="B624" s="98"/>
      <c r="C624" s="98"/>
      <c r="D624" s="98"/>
    </row>
    <row r="625" spans="1:4" ht="15.75">
      <c r="A625" s="98"/>
      <c r="B625" s="98"/>
      <c r="C625" s="98"/>
      <c r="D625" s="98"/>
    </row>
    <row r="626" spans="1:4" ht="15.75">
      <c r="A626" s="98"/>
      <c r="B626" s="98"/>
      <c r="C626" s="98"/>
      <c r="D626" s="98"/>
    </row>
    <row r="627" spans="1:4" ht="15.75">
      <c r="A627" s="98"/>
      <c r="B627" s="98"/>
      <c r="C627" s="98"/>
      <c r="D627" s="98"/>
    </row>
    <row r="628" spans="1:4" ht="15.75">
      <c r="A628" s="98"/>
      <c r="B628" s="98"/>
      <c r="C628" s="98"/>
      <c r="D628" s="98"/>
    </row>
    <row r="629" spans="1:4" ht="15.75">
      <c r="A629" s="98"/>
      <c r="B629" s="98"/>
      <c r="C629" s="98"/>
      <c r="D629" s="98"/>
    </row>
    <row r="630" spans="1:4" ht="15.75">
      <c r="A630" s="98"/>
      <c r="B630" s="98"/>
      <c r="C630" s="98"/>
      <c r="D630" s="98"/>
    </row>
    <row r="631" spans="1:4" ht="15.75">
      <c r="A631" s="98"/>
      <c r="B631" s="98"/>
      <c r="C631" s="98"/>
      <c r="D631" s="98"/>
    </row>
    <row r="632" spans="1:4" ht="15.75">
      <c r="A632" s="98"/>
      <c r="B632" s="98"/>
      <c r="C632" s="98"/>
      <c r="D632" s="98"/>
    </row>
    <row r="633" spans="1:4" ht="15.75">
      <c r="A633" s="98"/>
      <c r="B633" s="98"/>
      <c r="C633" s="98"/>
      <c r="D633" s="98"/>
    </row>
    <row r="634" spans="1:4" ht="15.75">
      <c r="A634" s="98"/>
      <c r="B634" s="98"/>
      <c r="C634" s="98"/>
      <c r="D634" s="98"/>
    </row>
  </sheetData>
  <mergeCells count="83">
    <mergeCell ref="F98:G98"/>
    <mergeCell ref="O94:P94"/>
    <mergeCell ref="C95:D95"/>
    <mergeCell ref="F95:G95"/>
    <mergeCell ref="J95:K95"/>
    <mergeCell ref="L95:M95"/>
    <mergeCell ref="O95:P95"/>
    <mergeCell ref="F94:G94"/>
    <mergeCell ref="O97:P97"/>
    <mergeCell ref="J98:K98"/>
    <mergeCell ref="L98:M98"/>
    <mergeCell ref="O98:P98"/>
    <mergeCell ref="J96:K96"/>
    <mergeCell ref="L96:M96"/>
    <mergeCell ref="O96:P96"/>
    <mergeCell ref="J94:K94"/>
    <mergeCell ref="L94:M94"/>
    <mergeCell ref="C97:D97"/>
    <mergeCell ref="F97:G97"/>
    <mergeCell ref="J97:K97"/>
    <mergeCell ref="L97:M97"/>
    <mergeCell ref="F96:G96"/>
    <mergeCell ref="C91:D91"/>
    <mergeCell ref="C92:D92"/>
    <mergeCell ref="C93:D93"/>
    <mergeCell ref="A94:A98"/>
    <mergeCell ref="C94:D94"/>
    <mergeCell ref="C96:D96"/>
    <mergeCell ref="C98:D98"/>
    <mergeCell ref="N90:N93"/>
    <mergeCell ref="O90:O93"/>
    <mergeCell ref="P90:Q93"/>
    <mergeCell ref="R90:R93"/>
    <mergeCell ref="A83:M83"/>
    <mergeCell ref="A84:M84"/>
    <mergeCell ref="A88:R88"/>
    <mergeCell ref="A89:R89"/>
    <mergeCell ref="A90:A93"/>
    <mergeCell ref="B90:B93"/>
    <mergeCell ref="C90:D90"/>
    <mergeCell ref="E90:E93"/>
    <mergeCell ref="F90:G93"/>
    <mergeCell ref="H90:H93"/>
    <mergeCell ref="I90:K93"/>
    <mergeCell ref="L90:M93"/>
    <mergeCell ref="A82:M82"/>
    <mergeCell ref="AA5:AA6"/>
    <mergeCell ref="AB5:AB6"/>
    <mergeCell ref="AC5:AC6"/>
    <mergeCell ref="AD5:AD6"/>
    <mergeCell ref="M5:M6"/>
    <mergeCell ref="N5:N6"/>
    <mergeCell ref="A77:M77"/>
    <mergeCell ref="A78:M78"/>
    <mergeCell ref="A79:M79"/>
    <mergeCell ref="A80:M80"/>
    <mergeCell ref="A81:M81"/>
    <mergeCell ref="AE5:AE6"/>
    <mergeCell ref="A76:M76"/>
    <mergeCell ref="O5:O6"/>
    <mergeCell ref="U5:U6"/>
    <mergeCell ref="V5:V6"/>
    <mergeCell ref="W5:W6"/>
    <mergeCell ref="X5:Y5"/>
    <mergeCell ref="Z5:Z6"/>
    <mergeCell ref="T4:T6"/>
    <mergeCell ref="U4:AD4"/>
    <mergeCell ref="F5:F6"/>
    <mergeCell ref="G5:G6"/>
    <mergeCell ref="H5:H6"/>
    <mergeCell ref="I5:J5"/>
    <mergeCell ref="K5:K6"/>
    <mergeCell ref="L5:L6"/>
    <mergeCell ref="Q2:AD2"/>
    <mergeCell ref="B3:B6"/>
    <mergeCell ref="Q3:Q6"/>
    <mergeCell ref="A4:A6"/>
    <mergeCell ref="C4:C6"/>
    <mergeCell ref="D4:D6"/>
    <mergeCell ref="E4:E6"/>
    <mergeCell ref="F4:O4"/>
    <mergeCell ref="R4:R6"/>
    <mergeCell ref="S4:S6"/>
  </mergeCells>
  <pageMargins left="0.75" right="0.75" top="1" bottom="1" header="0.5" footer="0.5"/>
  <pageSetup paperSize="9" orientation="portrait" horizontalDpi="4294967292" verticalDpi="429496729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1"/>
  <sheetViews>
    <sheetView workbookViewId="0">
      <selection activeCell="R23" sqref="R23"/>
    </sheetView>
  </sheetViews>
  <sheetFormatPr defaultColWidth="12.42578125" defaultRowHeight="12.75"/>
  <cols>
    <col min="1" max="1" width="13.140625" style="188" customWidth="1"/>
    <col min="2" max="2" width="16" style="188" customWidth="1"/>
    <col min="3" max="3" width="27.5703125" style="188" customWidth="1"/>
    <col min="4" max="4" width="12.42578125" style="188"/>
    <col min="5" max="5" width="17.85546875" style="188" customWidth="1"/>
    <col min="6" max="11" width="12.42578125" style="188"/>
    <col min="12" max="12" width="13.85546875" style="188" customWidth="1"/>
    <col min="13" max="16384" width="12.42578125" style="188"/>
  </cols>
  <sheetData>
    <row r="1" spans="1:18">
      <c r="A1" s="187" t="s">
        <v>25</v>
      </c>
    </row>
    <row r="2" spans="1:18">
      <c r="A2" s="197">
        <v>41369.490506828704</v>
      </c>
      <c r="B2" s="198" t="s">
        <v>131</v>
      </c>
      <c r="E2" s="198" t="s">
        <v>132</v>
      </c>
    </row>
    <row r="3" spans="1:18">
      <c r="A3" s="188" t="s">
        <v>133</v>
      </c>
      <c r="B3" s="333" t="s">
        <v>134</v>
      </c>
      <c r="C3" s="333"/>
      <c r="E3" s="199" t="s">
        <v>135</v>
      </c>
      <c r="F3" s="334" t="s">
        <v>136</v>
      </c>
      <c r="G3" s="334"/>
      <c r="H3" s="334"/>
      <c r="I3" s="334"/>
      <c r="J3" s="334"/>
      <c r="K3" s="334"/>
      <c r="L3" s="334"/>
      <c r="M3" s="334"/>
      <c r="N3" s="334"/>
      <c r="O3" s="334"/>
      <c r="P3" s="334"/>
    </row>
    <row r="4" spans="1:18" ht="89.25">
      <c r="B4" s="39" t="s">
        <v>137</v>
      </c>
      <c r="C4" s="39" t="s">
        <v>138</v>
      </c>
      <c r="E4" s="39" t="s">
        <v>139</v>
      </c>
      <c r="F4" s="39" t="s">
        <v>140</v>
      </c>
      <c r="G4" s="39" t="s">
        <v>141</v>
      </c>
      <c r="H4" s="40" t="s">
        <v>142</v>
      </c>
      <c r="I4" s="40" t="s">
        <v>143</v>
      </c>
      <c r="J4" s="41" t="s">
        <v>144</v>
      </c>
      <c r="K4" s="41" t="s">
        <v>145</v>
      </c>
      <c r="L4" s="39" t="s">
        <v>146</v>
      </c>
      <c r="M4" s="39" t="s">
        <v>147</v>
      </c>
      <c r="N4" s="39" t="s">
        <v>148</v>
      </c>
      <c r="O4" s="39" t="s">
        <v>149</v>
      </c>
      <c r="P4" s="39" t="s">
        <v>150</v>
      </c>
    </row>
    <row r="5" spans="1:18" ht="41.1" customHeight="1">
      <c r="B5" s="39" t="s">
        <v>151</v>
      </c>
      <c r="C5" s="39" t="s">
        <v>152</v>
      </c>
      <c r="E5" s="39" t="s">
        <v>153</v>
      </c>
      <c r="F5" s="39" t="s">
        <v>114</v>
      </c>
      <c r="G5" s="39" t="s">
        <v>110</v>
      </c>
      <c r="H5" s="40" t="s">
        <v>111</v>
      </c>
      <c r="I5" s="40" t="s">
        <v>154</v>
      </c>
      <c r="J5" s="41" t="s">
        <v>155</v>
      </c>
      <c r="K5" s="41" t="s">
        <v>156</v>
      </c>
      <c r="L5" s="39" t="s">
        <v>157</v>
      </c>
      <c r="M5" s="39" t="s">
        <v>113</v>
      </c>
      <c r="N5" s="39" t="s">
        <v>115</v>
      </c>
      <c r="O5" s="39" t="s">
        <v>116</v>
      </c>
      <c r="P5" s="39" t="s">
        <v>109</v>
      </c>
    </row>
    <row r="6" spans="1:18">
      <c r="B6" s="42" t="s">
        <v>158</v>
      </c>
      <c r="C6" s="42" t="s">
        <v>159</v>
      </c>
      <c r="E6" s="42" t="s">
        <v>160</v>
      </c>
      <c r="F6" s="42" t="s">
        <v>161</v>
      </c>
      <c r="G6" s="42" t="s">
        <v>162</v>
      </c>
      <c r="H6" s="42" t="s">
        <v>163</v>
      </c>
      <c r="I6" s="42"/>
      <c r="J6" s="42"/>
      <c r="K6" s="42"/>
      <c r="L6" s="42" t="s">
        <v>164</v>
      </c>
      <c r="M6" s="42" t="s">
        <v>165</v>
      </c>
      <c r="N6" s="42" t="s">
        <v>166</v>
      </c>
      <c r="O6" s="42" t="s">
        <v>167</v>
      </c>
      <c r="P6" s="42" t="s">
        <v>168</v>
      </c>
    </row>
    <row r="7" spans="1:18" ht="25.5">
      <c r="B7" s="39" t="s">
        <v>169</v>
      </c>
      <c r="C7" s="39" t="s">
        <v>169</v>
      </c>
      <c r="E7" s="39" t="s">
        <v>169</v>
      </c>
      <c r="F7" s="39" t="s">
        <v>169</v>
      </c>
      <c r="G7" s="39" t="s">
        <v>169</v>
      </c>
      <c r="H7" s="39" t="s">
        <v>169</v>
      </c>
      <c r="I7" s="39"/>
      <c r="J7" s="39"/>
      <c r="K7" s="39"/>
      <c r="L7" s="39" t="s">
        <v>169</v>
      </c>
      <c r="M7" s="39" t="s">
        <v>169</v>
      </c>
      <c r="N7" s="39" t="s">
        <v>169</v>
      </c>
      <c r="O7" s="39" t="s">
        <v>169</v>
      </c>
      <c r="P7" s="39" t="s">
        <v>169</v>
      </c>
    </row>
    <row r="8" spans="1:18">
      <c r="B8" s="39" t="s">
        <v>170</v>
      </c>
      <c r="C8" s="39" t="s">
        <v>170</v>
      </c>
      <c r="E8" s="39" t="s">
        <v>170</v>
      </c>
      <c r="F8" s="39" t="s">
        <v>170</v>
      </c>
      <c r="G8" s="39" t="s">
        <v>170</v>
      </c>
      <c r="H8" s="39" t="s">
        <v>170</v>
      </c>
      <c r="I8" s="39"/>
      <c r="J8" s="39"/>
      <c r="K8" s="39"/>
      <c r="L8" s="39" t="s">
        <v>170</v>
      </c>
      <c r="M8" s="39" t="s">
        <v>170</v>
      </c>
      <c r="N8" s="39" t="s">
        <v>170</v>
      </c>
      <c r="O8" s="39" t="s">
        <v>170</v>
      </c>
      <c r="P8" s="39" t="s">
        <v>170</v>
      </c>
    </row>
    <row r="9" spans="1:18">
      <c r="B9" s="39" t="s">
        <v>171</v>
      </c>
      <c r="C9" s="39" t="s">
        <v>171</v>
      </c>
      <c r="E9" s="39" t="s">
        <v>171</v>
      </c>
      <c r="F9" s="39" t="s">
        <v>171</v>
      </c>
      <c r="G9" s="39" t="s">
        <v>171</v>
      </c>
      <c r="H9" s="39" t="s">
        <v>171</v>
      </c>
      <c r="I9" s="39"/>
      <c r="J9" s="39"/>
      <c r="K9" s="39"/>
      <c r="L9" s="39" t="s">
        <v>171</v>
      </c>
      <c r="M9" s="39" t="s">
        <v>171</v>
      </c>
      <c r="N9" s="39" t="s">
        <v>171</v>
      </c>
      <c r="O9" s="39" t="s">
        <v>171</v>
      </c>
      <c r="P9" s="39" t="s">
        <v>171</v>
      </c>
    </row>
    <row r="10" spans="1:18">
      <c r="B10" s="39" t="s">
        <v>0</v>
      </c>
      <c r="C10" s="39" t="s">
        <v>0</v>
      </c>
      <c r="E10" s="39" t="s">
        <v>0</v>
      </c>
      <c r="F10" s="39" t="s">
        <v>0</v>
      </c>
      <c r="G10" s="39" t="s">
        <v>0</v>
      </c>
      <c r="H10" s="39" t="s">
        <v>0</v>
      </c>
      <c r="I10" s="39"/>
      <c r="J10" s="39"/>
      <c r="K10" s="39"/>
      <c r="L10" s="39" t="s">
        <v>0</v>
      </c>
      <c r="M10" s="39" t="s">
        <v>0</v>
      </c>
      <c r="N10" s="39" t="s">
        <v>0</v>
      </c>
      <c r="O10" s="39" t="s">
        <v>0</v>
      </c>
      <c r="P10" s="39" t="s">
        <v>0</v>
      </c>
    </row>
    <row r="11" spans="1:18">
      <c r="B11" s="39" t="s">
        <v>172</v>
      </c>
      <c r="C11" s="39" t="s">
        <v>172</v>
      </c>
      <c r="E11" s="39" t="s">
        <v>172</v>
      </c>
      <c r="F11" s="39" t="s">
        <v>172</v>
      </c>
      <c r="G11" s="39" t="s">
        <v>172</v>
      </c>
      <c r="H11" s="39" t="s">
        <v>172</v>
      </c>
      <c r="I11" s="39"/>
      <c r="J11" s="39"/>
      <c r="K11" s="39"/>
      <c r="L11" s="39" t="s">
        <v>172</v>
      </c>
      <c r="M11" s="39" t="s">
        <v>172</v>
      </c>
      <c r="N11" s="39" t="s">
        <v>172</v>
      </c>
      <c r="O11" s="39" t="s">
        <v>172</v>
      </c>
      <c r="P11" s="39" t="s">
        <v>172</v>
      </c>
    </row>
    <row r="12" spans="1:18">
      <c r="B12" s="39" t="s">
        <v>173</v>
      </c>
      <c r="C12" s="39" t="s">
        <v>173</v>
      </c>
      <c r="E12" s="39" t="s">
        <v>173</v>
      </c>
      <c r="F12" s="39" t="s">
        <v>173</v>
      </c>
      <c r="G12" s="39" t="s">
        <v>173</v>
      </c>
      <c r="H12" s="39" t="s">
        <v>173</v>
      </c>
      <c r="I12" s="39"/>
      <c r="J12" s="39"/>
      <c r="K12" s="39"/>
      <c r="L12" s="39" t="s">
        <v>173</v>
      </c>
      <c r="M12" s="39" t="s">
        <v>173</v>
      </c>
      <c r="N12" s="39" t="s">
        <v>173</v>
      </c>
      <c r="O12" s="39" t="s">
        <v>173</v>
      </c>
      <c r="P12" s="39" t="s">
        <v>173</v>
      </c>
    </row>
    <row r="13" spans="1:18">
      <c r="B13" s="43" t="s">
        <v>174</v>
      </c>
      <c r="C13" s="43" t="s">
        <v>174</v>
      </c>
      <c r="E13" s="43" t="s">
        <v>174</v>
      </c>
      <c r="F13" s="43" t="s">
        <v>174</v>
      </c>
      <c r="G13" s="43" t="s">
        <v>174</v>
      </c>
      <c r="H13" s="43" t="s">
        <v>174</v>
      </c>
      <c r="I13" s="43"/>
      <c r="J13" s="43"/>
      <c r="K13" s="43"/>
      <c r="L13" s="43" t="s">
        <v>174</v>
      </c>
      <c r="M13" s="43" t="s">
        <v>174</v>
      </c>
      <c r="N13" s="43" t="s">
        <v>174</v>
      </c>
      <c r="O13" s="43" t="s">
        <v>174</v>
      </c>
      <c r="P13" s="43" t="s">
        <v>174</v>
      </c>
    </row>
    <row r="14" spans="1:18" s="200" customFormat="1" ht="15.75">
      <c r="A14" s="91" t="s">
        <v>175</v>
      </c>
      <c r="B14" s="36">
        <v>136692</v>
      </c>
      <c r="C14" s="36">
        <v>4371</v>
      </c>
      <c r="D14" s="36"/>
      <c r="E14" s="36">
        <v>141063</v>
      </c>
      <c r="F14" s="36">
        <v>148</v>
      </c>
      <c r="G14" s="36">
        <v>1325</v>
      </c>
      <c r="H14" s="36">
        <v>19948</v>
      </c>
      <c r="I14" s="36"/>
      <c r="J14" s="36"/>
      <c r="K14" s="36"/>
      <c r="L14" s="36">
        <v>6467</v>
      </c>
      <c r="M14" s="36">
        <v>75364</v>
      </c>
      <c r="N14" s="36">
        <v>103</v>
      </c>
      <c r="O14" s="36">
        <v>21032</v>
      </c>
      <c r="P14" s="36">
        <v>16676</v>
      </c>
      <c r="Q14" s="44"/>
      <c r="R14" s="45"/>
    </row>
    <row r="15" spans="1:18" s="200" customFormat="1" ht="15.75">
      <c r="A15" s="91" t="s">
        <v>176</v>
      </c>
      <c r="B15" s="36">
        <v>135266</v>
      </c>
      <c r="C15" s="36">
        <v>4315</v>
      </c>
      <c r="D15" s="36"/>
      <c r="E15" s="36">
        <v>139581</v>
      </c>
      <c r="F15" s="36">
        <v>151</v>
      </c>
      <c r="G15" s="36">
        <v>1285</v>
      </c>
      <c r="H15" s="36">
        <v>21304</v>
      </c>
      <c r="I15" s="36"/>
      <c r="J15" s="36"/>
      <c r="K15" s="36"/>
      <c r="L15" s="36">
        <v>6695</v>
      </c>
      <c r="M15" s="36">
        <v>75484</v>
      </c>
      <c r="N15" s="36">
        <v>97</v>
      </c>
      <c r="O15" s="36">
        <v>16925</v>
      </c>
      <c r="P15" s="36">
        <v>17640</v>
      </c>
      <c r="Q15" s="44"/>
      <c r="R15" s="45"/>
    </row>
    <row r="16" spans="1:18" s="200" customFormat="1" ht="15.75">
      <c r="A16" s="91" t="s">
        <v>177</v>
      </c>
      <c r="B16" s="36">
        <v>131626</v>
      </c>
      <c r="C16" s="36">
        <v>4267</v>
      </c>
      <c r="D16" s="36"/>
      <c r="E16" s="36">
        <v>135893</v>
      </c>
      <c r="F16" s="36">
        <v>177</v>
      </c>
      <c r="G16" s="36">
        <v>1435</v>
      </c>
      <c r="H16" s="36">
        <v>21068</v>
      </c>
      <c r="I16" s="36"/>
      <c r="J16" s="36"/>
      <c r="K16" s="36"/>
      <c r="L16" s="36">
        <v>4831</v>
      </c>
      <c r="M16" s="36">
        <v>71859</v>
      </c>
      <c r="N16" s="36">
        <v>136</v>
      </c>
      <c r="O16" s="36">
        <v>17739</v>
      </c>
      <c r="P16" s="36">
        <v>18648</v>
      </c>
      <c r="Q16" s="44"/>
      <c r="R16" s="45"/>
    </row>
    <row r="17" spans="1:18" s="200" customFormat="1" ht="15.75">
      <c r="A17" s="91" t="s">
        <v>178</v>
      </c>
      <c r="B17" s="36">
        <v>137260</v>
      </c>
      <c r="C17" s="36">
        <v>3702</v>
      </c>
      <c r="D17" s="36"/>
      <c r="E17" s="36">
        <v>140962</v>
      </c>
      <c r="F17" s="36">
        <v>177</v>
      </c>
      <c r="G17" s="36">
        <v>1610</v>
      </c>
      <c r="H17" s="36">
        <v>20481</v>
      </c>
      <c r="I17" s="36"/>
      <c r="J17" s="36"/>
      <c r="K17" s="36"/>
      <c r="L17" s="36">
        <v>6017</v>
      </c>
      <c r="M17" s="36">
        <v>75438</v>
      </c>
      <c r="N17" s="36">
        <v>131</v>
      </c>
      <c r="O17" s="36">
        <v>18139</v>
      </c>
      <c r="P17" s="36">
        <v>18969</v>
      </c>
      <c r="Q17" s="44"/>
      <c r="R17" s="45"/>
    </row>
    <row r="18" spans="1:18" s="200" customFormat="1" ht="15.75">
      <c r="A18" s="91" t="s">
        <v>179</v>
      </c>
      <c r="B18" s="36">
        <v>146151</v>
      </c>
      <c r="C18" s="36">
        <v>3685</v>
      </c>
      <c r="D18" s="36"/>
      <c r="E18" s="36">
        <v>149836</v>
      </c>
      <c r="F18" s="36">
        <v>168</v>
      </c>
      <c r="G18" s="36">
        <v>1420</v>
      </c>
      <c r="H18" s="36">
        <v>19952</v>
      </c>
      <c r="I18" s="36"/>
      <c r="J18" s="36"/>
      <c r="K18" s="36"/>
      <c r="L18" s="36">
        <v>5236</v>
      </c>
      <c r="M18" s="36">
        <v>80700</v>
      </c>
      <c r="N18" s="36">
        <v>65</v>
      </c>
      <c r="O18" s="36">
        <v>22288</v>
      </c>
      <c r="P18" s="36">
        <v>20007</v>
      </c>
      <c r="Q18" s="44"/>
      <c r="R18" s="45"/>
    </row>
    <row r="19" spans="1:18" s="200" customFormat="1" ht="15.75">
      <c r="A19" s="91" t="s">
        <v>180</v>
      </c>
      <c r="B19" s="36">
        <v>135602</v>
      </c>
      <c r="C19" s="36">
        <v>4026</v>
      </c>
      <c r="D19" s="36"/>
      <c r="E19" s="36">
        <v>139628</v>
      </c>
      <c r="F19" s="36">
        <v>168</v>
      </c>
      <c r="G19" s="36">
        <v>1435</v>
      </c>
      <c r="H19" s="36">
        <v>19390</v>
      </c>
      <c r="I19" s="36"/>
      <c r="J19" s="36"/>
      <c r="K19" s="36"/>
      <c r="L19" s="36">
        <v>4609</v>
      </c>
      <c r="M19" s="36">
        <v>78623</v>
      </c>
      <c r="N19" s="36">
        <v>84</v>
      </c>
      <c r="O19" s="36">
        <v>15162</v>
      </c>
      <c r="P19" s="36">
        <v>20157</v>
      </c>
      <c r="Q19" s="44"/>
      <c r="R19" s="45"/>
    </row>
    <row r="20" spans="1:18" s="200" customFormat="1" ht="15.75">
      <c r="A20" s="91" t="s">
        <v>181</v>
      </c>
      <c r="B20" s="36">
        <v>133986</v>
      </c>
      <c r="C20" s="36">
        <v>4068</v>
      </c>
      <c r="D20" s="36"/>
      <c r="E20" s="36">
        <v>138054</v>
      </c>
      <c r="F20" s="36">
        <v>188</v>
      </c>
      <c r="G20" s="36">
        <v>1485</v>
      </c>
      <c r="H20" s="36">
        <v>20049</v>
      </c>
      <c r="I20" s="36"/>
      <c r="J20" s="36"/>
      <c r="K20" s="36"/>
      <c r="L20" s="36">
        <v>4086</v>
      </c>
      <c r="M20" s="36">
        <v>78608</v>
      </c>
      <c r="N20" s="36">
        <v>91</v>
      </c>
      <c r="O20" s="36">
        <v>13059</v>
      </c>
      <c r="P20" s="36">
        <v>20488</v>
      </c>
      <c r="Q20" s="44"/>
      <c r="R20" s="45"/>
    </row>
    <row r="21" spans="1:18" s="200" customFormat="1" ht="15.75">
      <c r="A21" s="91" t="s">
        <v>182</v>
      </c>
      <c r="B21" s="36">
        <v>131036</v>
      </c>
      <c r="C21" s="36">
        <v>2418</v>
      </c>
      <c r="D21" s="36"/>
      <c r="E21" s="36">
        <v>133454</v>
      </c>
      <c r="F21" s="36">
        <v>173</v>
      </c>
      <c r="G21" s="36">
        <v>1255</v>
      </c>
      <c r="H21" s="36">
        <v>18998</v>
      </c>
      <c r="I21" s="36"/>
      <c r="J21" s="36"/>
      <c r="K21" s="36"/>
      <c r="L21" s="36">
        <v>3750</v>
      </c>
      <c r="M21" s="36">
        <v>75662</v>
      </c>
      <c r="N21" s="36">
        <v>92</v>
      </c>
      <c r="O21" s="36">
        <v>13255</v>
      </c>
      <c r="P21" s="36">
        <v>20269</v>
      </c>
      <c r="Q21" s="44"/>
      <c r="R21" s="45"/>
    </row>
    <row r="22" spans="1:18" s="200" customFormat="1" ht="15.75">
      <c r="A22" s="91" t="s">
        <v>183</v>
      </c>
      <c r="B22" s="36">
        <v>132096</v>
      </c>
      <c r="C22" s="36">
        <v>2577</v>
      </c>
      <c r="D22" s="36"/>
      <c r="E22" s="36">
        <v>134673</v>
      </c>
      <c r="F22" s="36">
        <v>173</v>
      </c>
      <c r="G22" s="36">
        <v>1140</v>
      </c>
      <c r="H22" s="36">
        <v>18628</v>
      </c>
      <c r="I22" s="36"/>
      <c r="J22" s="36"/>
      <c r="K22" s="36"/>
      <c r="L22" s="36">
        <v>1924</v>
      </c>
      <c r="M22" s="36">
        <v>74325</v>
      </c>
      <c r="N22" s="36">
        <v>75</v>
      </c>
      <c r="O22" s="36">
        <v>18289</v>
      </c>
      <c r="P22" s="36">
        <v>20119</v>
      </c>
      <c r="Q22" s="44"/>
      <c r="R22" s="45"/>
    </row>
    <row r="23" spans="1:18" s="200" customFormat="1" ht="15.75">
      <c r="A23" s="91" t="s">
        <v>184</v>
      </c>
      <c r="B23" s="36">
        <v>119726</v>
      </c>
      <c r="C23" s="36">
        <v>2759</v>
      </c>
      <c r="D23" s="36"/>
      <c r="E23" s="36">
        <v>122485</v>
      </c>
      <c r="F23" s="36">
        <v>173</v>
      </c>
      <c r="G23" s="36">
        <v>1105</v>
      </c>
      <c r="H23" s="36">
        <v>18647</v>
      </c>
      <c r="I23" s="36"/>
      <c r="J23" s="36"/>
      <c r="K23" s="36"/>
      <c r="L23" s="36">
        <v>1798</v>
      </c>
      <c r="M23" s="36">
        <v>70026</v>
      </c>
      <c r="N23" s="36">
        <v>99</v>
      </c>
      <c r="O23" s="36">
        <v>12005</v>
      </c>
      <c r="P23" s="36">
        <v>18632</v>
      </c>
      <c r="Q23" s="44"/>
      <c r="R23" s="45"/>
    </row>
    <row r="24" spans="1:18" s="200" customFormat="1" ht="15.75">
      <c r="A24" s="91" t="s">
        <v>185</v>
      </c>
      <c r="B24" s="36">
        <v>115915</v>
      </c>
      <c r="C24" s="36">
        <v>2638</v>
      </c>
      <c r="D24" s="36"/>
      <c r="E24" s="36">
        <v>118553</v>
      </c>
      <c r="F24" s="36">
        <v>173</v>
      </c>
      <c r="G24" s="36">
        <v>965</v>
      </c>
      <c r="H24" s="36">
        <v>17730</v>
      </c>
      <c r="I24" s="36"/>
      <c r="J24" s="36"/>
      <c r="K24" s="36"/>
      <c r="L24" s="36">
        <v>849</v>
      </c>
      <c r="M24" s="36">
        <v>69118</v>
      </c>
      <c r="N24" s="36">
        <v>92</v>
      </c>
      <c r="O24" s="36">
        <v>10673</v>
      </c>
      <c r="P24" s="36">
        <v>18953</v>
      </c>
      <c r="Q24" s="44"/>
      <c r="R24" s="45"/>
    </row>
    <row r="25" spans="1:18" s="200" customFormat="1" ht="15.75">
      <c r="A25" s="91" t="s">
        <v>186</v>
      </c>
      <c r="B25" s="36">
        <v>115345</v>
      </c>
      <c r="C25" s="36">
        <v>2642</v>
      </c>
      <c r="D25" s="36"/>
      <c r="E25" s="36">
        <v>117987</v>
      </c>
      <c r="F25" s="36">
        <v>163</v>
      </c>
      <c r="G25" s="36">
        <v>1115</v>
      </c>
      <c r="H25" s="36">
        <v>17058</v>
      </c>
      <c r="I25" s="36"/>
      <c r="J25" s="36"/>
      <c r="K25" s="36"/>
      <c r="L25" s="36">
        <v>1183</v>
      </c>
      <c r="M25" s="36">
        <v>70289</v>
      </c>
      <c r="N25" s="36">
        <v>96</v>
      </c>
      <c r="O25" s="36">
        <v>10362</v>
      </c>
      <c r="P25" s="36">
        <v>17721</v>
      </c>
      <c r="Q25" s="44"/>
      <c r="R25" s="45"/>
    </row>
    <row r="26" spans="1:18" s="200" customFormat="1" ht="15.75">
      <c r="A26" s="91" t="s">
        <v>187</v>
      </c>
      <c r="B26" s="36">
        <v>101638</v>
      </c>
      <c r="C26" s="36">
        <v>2587</v>
      </c>
      <c r="D26" s="36"/>
      <c r="E26" s="36">
        <v>104225</v>
      </c>
      <c r="F26" s="36">
        <v>213</v>
      </c>
      <c r="G26" s="36">
        <v>1205</v>
      </c>
      <c r="H26" s="36">
        <v>14350</v>
      </c>
      <c r="I26" s="36"/>
      <c r="J26" s="36"/>
      <c r="K26" s="36"/>
      <c r="L26" s="36">
        <v>710</v>
      </c>
      <c r="M26" s="36">
        <v>69441</v>
      </c>
      <c r="N26" s="36">
        <v>105</v>
      </c>
      <c r="O26" s="36">
        <v>2730</v>
      </c>
      <c r="P26" s="36">
        <v>15471</v>
      </c>
      <c r="Q26" s="44"/>
      <c r="R26" s="45"/>
    </row>
    <row r="27" spans="1:18" s="200" customFormat="1" ht="15.75">
      <c r="A27" s="91" t="s">
        <v>188</v>
      </c>
      <c r="B27" s="36">
        <v>104871</v>
      </c>
      <c r="C27" s="36">
        <v>2445</v>
      </c>
      <c r="D27" s="36"/>
      <c r="E27" s="36">
        <v>107316</v>
      </c>
      <c r="F27" s="36">
        <v>223</v>
      </c>
      <c r="G27" s="36">
        <v>1555</v>
      </c>
      <c r="H27" s="36">
        <v>13288</v>
      </c>
      <c r="I27" s="36">
        <v>13908</v>
      </c>
      <c r="J27" s="36"/>
      <c r="K27" s="36"/>
      <c r="L27" s="36">
        <v>1138</v>
      </c>
      <c r="M27" s="36">
        <v>68036</v>
      </c>
      <c r="N27" s="36">
        <v>103</v>
      </c>
      <c r="O27" s="36">
        <v>6174</v>
      </c>
      <c r="P27" s="36">
        <v>16799</v>
      </c>
      <c r="Q27" s="44"/>
      <c r="R27" s="45"/>
    </row>
    <row r="28" spans="1:18" s="200" customFormat="1" ht="15.75">
      <c r="A28" s="91" t="s">
        <v>189</v>
      </c>
      <c r="B28" s="36">
        <v>102630</v>
      </c>
      <c r="C28" s="36">
        <v>2291</v>
      </c>
      <c r="D28" s="36"/>
      <c r="E28" s="36">
        <v>104921</v>
      </c>
      <c r="F28" s="36">
        <v>223</v>
      </c>
      <c r="G28" s="36">
        <v>2020</v>
      </c>
      <c r="H28" s="36">
        <v>12753</v>
      </c>
      <c r="I28" s="36">
        <v>13498</v>
      </c>
      <c r="J28" s="36"/>
      <c r="K28" s="36"/>
      <c r="L28" s="36">
        <v>224</v>
      </c>
      <c r="M28" s="36">
        <v>66505</v>
      </c>
      <c r="N28" s="36">
        <v>96</v>
      </c>
      <c r="O28" s="36">
        <v>6638</v>
      </c>
      <c r="P28" s="36">
        <v>16462</v>
      </c>
      <c r="Q28" s="44"/>
      <c r="R28" s="45"/>
    </row>
    <row r="29" spans="1:18" s="200" customFormat="1" ht="15.75">
      <c r="A29" s="91" t="s">
        <v>190</v>
      </c>
      <c r="B29" s="36">
        <v>105467</v>
      </c>
      <c r="C29" s="36">
        <v>2228</v>
      </c>
      <c r="D29" s="36"/>
      <c r="E29" s="36">
        <v>107695</v>
      </c>
      <c r="F29" s="36">
        <v>226</v>
      </c>
      <c r="G29" s="36">
        <v>1981</v>
      </c>
      <c r="H29" s="36">
        <v>13697</v>
      </c>
      <c r="I29" s="36">
        <v>14189</v>
      </c>
      <c r="J29" s="36"/>
      <c r="K29" s="36"/>
      <c r="L29" s="36">
        <v>86</v>
      </c>
      <c r="M29" s="36">
        <v>64542</v>
      </c>
      <c r="N29" s="36">
        <v>87</v>
      </c>
      <c r="O29" s="36">
        <v>9618</v>
      </c>
      <c r="P29" s="36">
        <v>17458</v>
      </c>
      <c r="Q29" s="44"/>
      <c r="R29" s="45"/>
    </row>
    <row r="30" spans="1:18" s="200" customFormat="1" ht="15.75">
      <c r="A30" s="91" t="s">
        <v>191</v>
      </c>
      <c r="B30" s="36">
        <v>107274</v>
      </c>
      <c r="C30" s="36">
        <v>4139</v>
      </c>
      <c r="D30" s="36"/>
      <c r="E30" s="36">
        <v>111413</v>
      </c>
      <c r="F30" s="36">
        <v>178</v>
      </c>
      <c r="G30" s="36">
        <v>2067</v>
      </c>
      <c r="H30" s="36">
        <v>11125</v>
      </c>
      <c r="I30" s="36">
        <v>11473</v>
      </c>
      <c r="J30" s="36"/>
      <c r="K30" s="36"/>
      <c r="L30" s="36">
        <v>561</v>
      </c>
      <c r="M30" s="36">
        <v>64997</v>
      </c>
      <c r="N30" s="36">
        <v>72</v>
      </c>
      <c r="O30" s="36">
        <v>10735</v>
      </c>
      <c r="P30" s="36">
        <v>21678</v>
      </c>
      <c r="Q30" s="44"/>
      <c r="R30" s="45"/>
    </row>
    <row r="31" spans="1:18" s="200" customFormat="1" ht="15.75">
      <c r="A31" s="91" t="s">
        <v>192</v>
      </c>
      <c r="B31" s="36">
        <v>113235</v>
      </c>
      <c r="C31" s="36">
        <v>4381</v>
      </c>
      <c r="D31" s="36"/>
      <c r="E31" s="36">
        <v>117616</v>
      </c>
      <c r="F31" s="36">
        <v>178</v>
      </c>
      <c r="G31" s="36">
        <v>3132</v>
      </c>
      <c r="H31" s="36">
        <v>11176</v>
      </c>
      <c r="I31" s="36">
        <v>11610</v>
      </c>
      <c r="J31" s="36"/>
      <c r="K31" s="36"/>
      <c r="L31" s="36">
        <v>1920</v>
      </c>
      <c r="M31" s="36">
        <v>62884</v>
      </c>
      <c r="N31" s="36">
        <v>78</v>
      </c>
      <c r="O31" s="36">
        <v>15010</v>
      </c>
      <c r="P31" s="36">
        <v>23238</v>
      </c>
      <c r="Q31" s="44"/>
      <c r="R31" s="45"/>
    </row>
    <row r="32" spans="1:18" s="200" customFormat="1" ht="15.75">
      <c r="A32" s="91" t="s">
        <v>193</v>
      </c>
      <c r="B32" s="36">
        <v>119517</v>
      </c>
      <c r="C32" s="36">
        <v>4188</v>
      </c>
      <c r="D32" s="36"/>
      <c r="E32" s="36">
        <v>123705</v>
      </c>
      <c r="F32" s="36">
        <v>178</v>
      </c>
      <c r="G32" s="36">
        <v>2775</v>
      </c>
      <c r="H32" s="36">
        <v>12509</v>
      </c>
      <c r="I32" s="36">
        <v>12795</v>
      </c>
      <c r="J32" s="36"/>
      <c r="K32" s="36"/>
      <c r="L32" s="36">
        <v>3480</v>
      </c>
      <c r="M32" s="36">
        <v>62952</v>
      </c>
      <c r="N32" s="36">
        <v>74</v>
      </c>
      <c r="O32" s="36">
        <v>17158</v>
      </c>
      <c r="P32" s="36">
        <v>24579</v>
      </c>
      <c r="Q32" s="44"/>
      <c r="R32" s="45"/>
    </row>
    <row r="33" spans="1:18" s="200" customFormat="1" ht="15.75">
      <c r="A33" s="91" t="s">
        <v>194</v>
      </c>
      <c r="B33" s="36">
        <v>117481</v>
      </c>
      <c r="C33" s="36">
        <v>4031</v>
      </c>
      <c r="D33" s="36"/>
      <c r="E33" s="36">
        <v>121512</v>
      </c>
      <c r="F33" s="36">
        <v>178</v>
      </c>
      <c r="G33" s="36">
        <v>2468</v>
      </c>
      <c r="H33" s="36">
        <v>11588</v>
      </c>
      <c r="I33" s="36">
        <v>11989</v>
      </c>
      <c r="J33" s="36"/>
      <c r="K33" s="36"/>
      <c r="L33" s="36">
        <v>2808</v>
      </c>
      <c r="M33" s="36">
        <v>67069</v>
      </c>
      <c r="N33" s="36">
        <v>78</v>
      </c>
      <c r="O33" s="36">
        <v>11620</v>
      </c>
      <c r="P33" s="36">
        <v>25703</v>
      </c>
      <c r="Q33" s="44"/>
      <c r="R33" s="45"/>
    </row>
    <row r="34" spans="1:18" s="200" customFormat="1" ht="15.75">
      <c r="A34" s="91" t="s">
        <v>195</v>
      </c>
      <c r="B34" s="36">
        <v>118243</v>
      </c>
      <c r="C34" s="36">
        <v>4977</v>
      </c>
      <c r="D34" s="36"/>
      <c r="E34" s="36">
        <v>123220</v>
      </c>
      <c r="F34" s="36">
        <v>178</v>
      </c>
      <c r="G34" s="36">
        <v>2450</v>
      </c>
      <c r="H34" s="36">
        <v>11181</v>
      </c>
      <c r="I34" s="36">
        <v>11602</v>
      </c>
      <c r="J34" s="36"/>
      <c r="K34" s="36"/>
      <c r="L34" s="36">
        <v>2252</v>
      </c>
      <c r="M34" s="36">
        <v>68105</v>
      </c>
      <c r="N34" s="36">
        <v>82</v>
      </c>
      <c r="O34" s="36">
        <v>8882</v>
      </c>
      <c r="P34" s="36">
        <v>30090</v>
      </c>
      <c r="Q34" s="44"/>
      <c r="R34" s="45"/>
    </row>
    <row r="35" spans="1:18" s="200" customFormat="1" ht="15.75">
      <c r="A35" s="91" t="s">
        <v>196</v>
      </c>
      <c r="B35" s="36">
        <v>132561</v>
      </c>
      <c r="C35" s="36">
        <v>5050</v>
      </c>
      <c r="D35" s="36"/>
      <c r="E35" s="36">
        <v>137611</v>
      </c>
      <c r="F35" s="36">
        <v>150</v>
      </c>
      <c r="G35" s="36">
        <v>1278</v>
      </c>
      <c r="H35" s="36">
        <v>11903</v>
      </c>
      <c r="I35" s="36">
        <v>12186</v>
      </c>
      <c r="J35" s="36"/>
      <c r="K35" s="36"/>
      <c r="L35" s="36">
        <v>4130</v>
      </c>
      <c r="M35" s="36">
        <v>74736</v>
      </c>
      <c r="N35" s="36">
        <v>79</v>
      </c>
      <c r="O35" s="36">
        <v>11650</v>
      </c>
      <c r="P35" s="36">
        <v>33685</v>
      </c>
      <c r="Q35" s="44"/>
      <c r="R35" s="45"/>
    </row>
    <row r="36" spans="1:18" s="200" customFormat="1" ht="15.75">
      <c r="A36" s="91" t="s">
        <v>197</v>
      </c>
      <c r="B36" s="36">
        <v>139563</v>
      </c>
      <c r="C36" s="36">
        <v>5732</v>
      </c>
      <c r="D36" s="36"/>
      <c r="E36" s="36">
        <v>145295</v>
      </c>
      <c r="F36" s="36">
        <v>151</v>
      </c>
      <c r="G36" s="36">
        <v>1533</v>
      </c>
      <c r="H36" s="36">
        <v>13175</v>
      </c>
      <c r="I36" s="36">
        <v>14308</v>
      </c>
      <c r="J36" s="36"/>
      <c r="K36" s="36"/>
      <c r="L36" s="36">
        <v>4886</v>
      </c>
      <c r="M36" s="36">
        <v>81344</v>
      </c>
      <c r="N36" s="36">
        <v>79</v>
      </c>
      <c r="O36" s="36">
        <v>11684</v>
      </c>
      <c r="P36" s="36">
        <v>32443</v>
      </c>
      <c r="Q36" s="44"/>
      <c r="R36" s="45"/>
    </row>
    <row r="37" spans="1:18" s="200" customFormat="1" ht="15.75">
      <c r="A37" s="91" t="s">
        <v>198</v>
      </c>
      <c r="B37" s="36">
        <v>153746</v>
      </c>
      <c r="C37" s="36">
        <v>10193</v>
      </c>
      <c r="D37" s="36"/>
      <c r="E37" s="36">
        <v>163939</v>
      </c>
      <c r="F37" s="36">
        <v>157</v>
      </c>
      <c r="G37" s="36">
        <v>1830</v>
      </c>
      <c r="H37" s="36">
        <v>15505</v>
      </c>
      <c r="I37" s="36">
        <v>16018</v>
      </c>
      <c r="J37" s="36"/>
      <c r="K37" s="36"/>
      <c r="L37" s="36">
        <v>5284</v>
      </c>
      <c r="M37" s="36">
        <v>84678</v>
      </c>
      <c r="N37" s="36">
        <v>80</v>
      </c>
      <c r="O37" s="36">
        <v>19142</v>
      </c>
      <c r="P37" s="36">
        <v>37263</v>
      </c>
      <c r="Q37" s="44"/>
      <c r="R37" s="45"/>
    </row>
    <row r="38" spans="1:18" s="200" customFormat="1" ht="15.75">
      <c r="A38" s="91" t="s">
        <v>199</v>
      </c>
      <c r="B38" s="36">
        <v>165730</v>
      </c>
      <c r="C38" s="36">
        <v>10783</v>
      </c>
      <c r="D38" s="36"/>
      <c r="E38" s="36">
        <v>176513</v>
      </c>
      <c r="F38" s="36">
        <v>161</v>
      </c>
      <c r="G38" s="36">
        <v>1726</v>
      </c>
      <c r="H38" s="36">
        <v>19501</v>
      </c>
      <c r="I38" s="36">
        <v>19693</v>
      </c>
      <c r="J38" s="36"/>
      <c r="K38" s="36"/>
      <c r="L38" s="36">
        <v>6933</v>
      </c>
      <c r="M38" s="36">
        <v>91576</v>
      </c>
      <c r="N38" s="36">
        <v>74</v>
      </c>
      <c r="O38" s="36">
        <v>16687</v>
      </c>
      <c r="P38" s="36">
        <v>39855</v>
      </c>
      <c r="Q38" s="44"/>
      <c r="R38" s="45"/>
    </row>
    <row r="39" spans="1:18" s="200" customFormat="1" ht="15.75">
      <c r="A39" s="91" t="s">
        <v>200</v>
      </c>
      <c r="B39" s="36">
        <v>185956</v>
      </c>
      <c r="C39" s="36">
        <v>10928</v>
      </c>
      <c r="D39" s="36"/>
      <c r="E39" s="36">
        <v>196884</v>
      </c>
      <c r="F39" s="36">
        <v>217</v>
      </c>
      <c r="G39" s="36">
        <v>2226</v>
      </c>
      <c r="H39" s="36">
        <v>20743</v>
      </c>
      <c r="I39" s="36">
        <v>21352</v>
      </c>
      <c r="J39" s="36"/>
      <c r="K39" s="36"/>
      <c r="L39" s="36">
        <v>8369</v>
      </c>
      <c r="M39" s="36">
        <v>99126</v>
      </c>
      <c r="N39" s="36">
        <v>77</v>
      </c>
      <c r="O39" s="36">
        <v>22226</v>
      </c>
      <c r="P39" s="36">
        <v>43900</v>
      </c>
      <c r="Q39" s="44"/>
      <c r="R39" s="45"/>
    </row>
    <row r="40" spans="1:18" s="200" customFormat="1" ht="15.75">
      <c r="A40" s="91" t="s">
        <v>201</v>
      </c>
      <c r="B40" s="36">
        <v>203593</v>
      </c>
      <c r="C40" s="36">
        <v>11464</v>
      </c>
      <c r="D40" s="36"/>
      <c r="E40" s="36">
        <v>215057</v>
      </c>
      <c r="F40" s="36">
        <v>155</v>
      </c>
      <c r="G40" s="36">
        <v>2159</v>
      </c>
      <c r="H40" s="36">
        <v>22368</v>
      </c>
      <c r="I40" s="36">
        <v>22549</v>
      </c>
      <c r="J40" s="36"/>
      <c r="K40" s="36"/>
      <c r="L40" s="36">
        <v>11385</v>
      </c>
      <c r="M40" s="36">
        <v>107632</v>
      </c>
      <c r="N40" s="36">
        <v>73</v>
      </c>
      <c r="O40" s="36">
        <v>19192</v>
      </c>
      <c r="P40" s="36">
        <v>52093</v>
      </c>
      <c r="Q40" s="44"/>
      <c r="R40" s="45"/>
    </row>
    <row r="41" spans="1:18" s="200" customFormat="1" ht="15.75">
      <c r="A41" s="91" t="s">
        <v>202</v>
      </c>
      <c r="B41" s="36">
        <v>226564</v>
      </c>
      <c r="C41" s="36">
        <v>11658</v>
      </c>
      <c r="D41" s="36"/>
      <c r="E41" s="36">
        <v>238222</v>
      </c>
      <c r="F41" s="36">
        <v>200</v>
      </c>
      <c r="G41" s="36">
        <v>2418</v>
      </c>
      <c r="H41" s="36">
        <v>25447</v>
      </c>
      <c r="I41" s="36">
        <v>25310</v>
      </c>
      <c r="J41" s="36"/>
      <c r="K41" s="36"/>
      <c r="L41" s="36">
        <v>12459</v>
      </c>
      <c r="M41" s="36">
        <v>118622</v>
      </c>
      <c r="N41" s="36">
        <v>107</v>
      </c>
      <c r="O41" s="36">
        <v>20739</v>
      </c>
      <c r="P41" s="36">
        <v>58230</v>
      </c>
      <c r="Q41" s="44"/>
      <c r="R41" s="45"/>
    </row>
    <row r="42" spans="1:18" s="200" customFormat="1" ht="15.75">
      <c r="A42" s="91" t="s">
        <v>203</v>
      </c>
      <c r="B42" s="36">
        <v>213768</v>
      </c>
      <c r="C42" s="36">
        <v>12637</v>
      </c>
      <c r="D42" s="36"/>
      <c r="E42" s="36">
        <v>226405</v>
      </c>
      <c r="F42" s="36">
        <v>336</v>
      </c>
      <c r="G42" s="36">
        <v>2584</v>
      </c>
      <c r="H42" s="36">
        <v>27964</v>
      </c>
      <c r="I42" s="36">
        <v>24990</v>
      </c>
      <c r="J42" s="36"/>
      <c r="K42" s="36"/>
      <c r="L42" s="36">
        <v>7531</v>
      </c>
      <c r="M42" s="36">
        <v>111944</v>
      </c>
      <c r="N42" s="36">
        <v>118</v>
      </c>
      <c r="O42" s="36">
        <v>19437</v>
      </c>
      <c r="P42" s="36">
        <v>56491</v>
      </c>
      <c r="Q42" s="44"/>
      <c r="R42" s="45"/>
    </row>
    <row r="43" spans="1:18" s="200" customFormat="1" ht="15.75">
      <c r="A43" s="91" t="s">
        <v>204</v>
      </c>
      <c r="B43" s="36">
        <v>205477</v>
      </c>
      <c r="C43" s="36">
        <v>12871</v>
      </c>
      <c r="D43" s="36"/>
      <c r="E43" s="36">
        <v>218348</v>
      </c>
      <c r="F43" s="36">
        <v>347</v>
      </c>
      <c r="G43" s="36">
        <v>2476</v>
      </c>
      <c r="H43" s="36">
        <v>26717</v>
      </c>
      <c r="I43" s="36">
        <v>24347</v>
      </c>
      <c r="J43" s="36"/>
      <c r="K43" s="36"/>
      <c r="L43" s="36">
        <v>8401</v>
      </c>
      <c r="M43" s="36">
        <v>110533</v>
      </c>
      <c r="N43" s="36">
        <v>124</v>
      </c>
      <c r="O43" s="36">
        <v>14547</v>
      </c>
      <c r="P43" s="36">
        <v>55203</v>
      </c>
      <c r="Q43" s="44"/>
      <c r="R43" s="45"/>
    </row>
    <row r="44" spans="1:18" s="200" customFormat="1" ht="15.75">
      <c r="A44" s="91" t="s">
        <v>205</v>
      </c>
      <c r="B44" s="36">
        <v>209307</v>
      </c>
      <c r="C44" s="36">
        <v>13193</v>
      </c>
      <c r="D44" s="36"/>
      <c r="E44" s="36">
        <v>222500</v>
      </c>
      <c r="F44" s="36">
        <v>473</v>
      </c>
      <c r="G44" s="36">
        <v>2397</v>
      </c>
      <c r="H44" s="36">
        <v>25596</v>
      </c>
      <c r="I44" s="36">
        <v>23601</v>
      </c>
      <c r="J44" s="36"/>
      <c r="K44" s="36"/>
      <c r="L44" s="36">
        <v>8355</v>
      </c>
      <c r="M44" s="36">
        <v>112770</v>
      </c>
      <c r="N44" s="36">
        <v>129</v>
      </c>
      <c r="O44" s="36">
        <v>16985</v>
      </c>
      <c r="P44" s="36">
        <v>55795</v>
      </c>
      <c r="Q44" s="44"/>
      <c r="R44" s="45"/>
    </row>
    <row r="45" spans="1:18" s="200" customFormat="1" ht="15.75">
      <c r="A45" s="91" t="s">
        <v>206</v>
      </c>
      <c r="B45" s="36">
        <v>216318</v>
      </c>
      <c r="C45" s="36">
        <v>13657</v>
      </c>
      <c r="D45" s="36"/>
      <c r="E45" s="36">
        <v>229975</v>
      </c>
      <c r="F45" s="36">
        <v>717</v>
      </c>
      <c r="G45" s="36">
        <v>1812</v>
      </c>
      <c r="H45" s="36">
        <v>27019</v>
      </c>
      <c r="I45" s="36">
        <v>25151</v>
      </c>
      <c r="J45" s="36"/>
      <c r="K45" s="36"/>
      <c r="L45" s="36">
        <v>9557</v>
      </c>
      <c r="M45" s="36">
        <v>116196</v>
      </c>
      <c r="N45" s="36">
        <v>135</v>
      </c>
      <c r="O45" s="36">
        <v>17929</v>
      </c>
      <c r="P45" s="36">
        <v>56610</v>
      </c>
      <c r="Q45" s="44"/>
      <c r="R45" s="45"/>
    </row>
    <row r="46" spans="1:18" s="200" customFormat="1" ht="15.75">
      <c r="A46" s="91" t="s">
        <v>207</v>
      </c>
      <c r="B46" s="36">
        <v>221736</v>
      </c>
      <c r="C46" s="36">
        <v>13154</v>
      </c>
      <c r="D46" s="36"/>
      <c r="E46" s="36">
        <v>234890</v>
      </c>
      <c r="F46" s="36">
        <v>709</v>
      </c>
      <c r="G46" s="36">
        <v>1707</v>
      </c>
      <c r="H46" s="36">
        <v>26253</v>
      </c>
      <c r="I46" s="36">
        <v>23708</v>
      </c>
      <c r="J46" s="36"/>
      <c r="K46" s="36"/>
      <c r="L46" s="36">
        <v>11621</v>
      </c>
      <c r="M46" s="36">
        <v>118949</v>
      </c>
      <c r="N46" s="36">
        <v>142</v>
      </c>
      <c r="O46" s="36">
        <v>22868</v>
      </c>
      <c r="P46" s="36">
        <v>52641</v>
      </c>
      <c r="Q46" s="44"/>
      <c r="R46" s="45"/>
    </row>
    <row r="47" spans="1:18" s="200" customFormat="1" ht="15.75">
      <c r="A47" s="91" t="s">
        <v>208</v>
      </c>
      <c r="B47" s="36">
        <v>229414</v>
      </c>
      <c r="C47" s="36">
        <v>13838</v>
      </c>
      <c r="D47" s="36"/>
      <c r="E47" s="36">
        <v>243252</v>
      </c>
      <c r="F47" s="36">
        <v>822</v>
      </c>
      <c r="G47" s="36">
        <v>1575</v>
      </c>
      <c r="H47" s="36">
        <v>26381</v>
      </c>
      <c r="I47" s="36">
        <v>24063</v>
      </c>
      <c r="J47" s="36"/>
      <c r="K47" s="36"/>
      <c r="L47" s="36">
        <v>10512</v>
      </c>
      <c r="M47" s="36">
        <v>121255</v>
      </c>
      <c r="N47" s="36">
        <v>145</v>
      </c>
      <c r="O47" s="36">
        <v>27095</v>
      </c>
      <c r="P47" s="36">
        <v>55467</v>
      </c>
      <c r="Q47" s="44"/>
      <c r="R47" s="45"/>
    </row>
    <row r="48" spans="1:18" s="200" customFormat="1" ht="15.75">
      <c r="A48" s="91" t="s">
        <v>209</v>
      </c>
      <c r="B48" s="36">
        <v>237837</v>
      </c>
      <c r="C48" s="36">
        <v>13882</v>
      </c>
      <c r="D48" s="36"/>
      <c r="E48" s="36">
        <v>251719</v>
      </c>
      <c r="F48" s="36">
        <v>836</v>
      </c>
      <c r="G48" s="36">
        <v>1864</v>
      </c>
      <c r="H48" s="36">
        <v>26758</v>
      </c>
      <c r="I48" s="36">
        <v>23423</v>
      </c>
      <c r="J48" s="36"/>
      <c r="K48" s="36"/>
      <c r="L48" s="36">
        <v>10578</v>
      </c>
      <c r="M48" s="36">
        <v>128894</v>
      </c>
      <c r="N48" s="36">
        <v>155</v>
      </c>
      <c r="O48" s="36">
        <v>25959</v>
      </c>
      <c r="P48" s="36">
        <v>56675</v>
      </c>
      <c r="Q48" s="44"/>
      <c r="R48" s="45"/>
    </row>
    <row r="49" spans="1:18" s="200" customFormat="1" ht="15.75">
      <c r="A49" s="91" t="s">
        <v>210</v>
      </c>
      <c r="B49" s="36">
        <v>251556</v>
      </c>
      <c r="C49" s="36">
        <v>14260</v>
      </c>
      <c r="D49" s="36"/>
      <c r="E49" s="36">
        <v>265816</v>
      </c>
      <c r="F49" s="36">
        <v>1130</v>
      </c>
      <c r="G49" s="36">
        <v>1836</v>
      </c>
      <c r="H49" s="36">
        <v>26228</v>
      </c>
      <c r="I49" s="36">
        <v>23594</v>
      </c>
      <c r="J49" s="36"/>
      <c r="K49" s="36"/>
      <c r="L49" s="36">
        <v>13654</v>
      </c>
      <c r="M49" s="36">
        <v>137438</v>
      </c>
      <c r="N49" s="36">
        <v>151</v>
      </c>
      <c r="O49" s="36">
        <v>26432</v>
      </c>
      <c r="P49" s="36">
        <v>58947</v>
      </c>
      <c r="Q49" s="44"/>
      <c r="R49" s="45"/>
    </row>
    <row r="50" spans="1:18" s="200" customFormat="1" ht="15.75">
      <c r="A50" s="91" t="s">
        <v>211</v>
      </c>
      <c r="B50" s="36">
        <v>251572</v>
      </c>
      <c r="C50" s="36">
        <v>13037</v>
      </c>
      <c r="D50" s="36"/>
      <c r="E50" s="36">
        <v>264609</v>
      </c>
      <c r="F50" s="36">
        <v>1288</v>
      </c>
      <c r="G50" s="36">
        <v>1267</v>
      </c>
      <c r="H50" s="36">
        <v>30095</v>
      </c>
      <c r="I50" s="36">
        <v>27681</v>
      </c>
      <c r="J50" s="36"/>
      <c r="K50" s="36"/>
      <c r="L50" s="36">
        <v>14744</v>
      </c>
      <c r="M50" s="36">
        <v>133386</v>
      </c>
      <c r="N50" s="36">
        <v>153</v>
      </c>
      <c r="O50" s="36">
        <v>24694</v>
      </c>
      <c r="P50" s="36">
        <v>58982</v>
      </c>
      <c r="Q50" s="44"/>
      <c r="R50" s="45"/>
    </row>
    <row r="51" spans="1:18" s="200" customFormat="1" ht="15.75">
      <c r="A51" s="91" t="s">
        <v>212</v>
      </c>
      <c r="B51" s="36">
        <v>265730</v>
      </c>
      <c r="C51" s="36">
        <v>13088</v>
      </c>
      <c r="D51" s="36"/>
      <c r="E51" s="36">
        <v>278818</v>
      </c>
      <c r="F51" s="36">
        <v>1842</v>
      </c>
      <c r="G51" s="36">
        <v>1252</v>
      </c>
      <c r="H51" s="36">
        <v>30670</v>
      </c>
      <c r="I51" s="36">
        <v>27964</v>
      </c>
      <c r="J51" s="36"/>
      <c r="K51" s="36"/>
      <c r="L51" s="36">
        <v>16300</v>
      </c>
      <c r="M51" s="36">
        <v>134758</v>
      </c>
      <c r="N51" s="36">
        <v>149</v>
      </c>
      <c r="O51" s="36">
        <v>32463</v>
      </c>
      <c r="P51" s="36">
        <v>61384</v>
      </c>
      <c r="Q51" s="44"/>
      <c r="R51" s="45"/>
    </row>
    <row r="52" spans="1:18" s="200" customFormat="1" ht="15.75">
      <c r="A52" s="91" t="s">
        <v>213</v>
      </c>
      <c r="B52" s="36">
        <v>278027</v>
      </c>
      <c r="C52" s="36">
        <v>12196</v>
      </c>
      <c r="D52" s="36"/>
      <c r="E52" s="36">
        <v>290223</v>
      </c>
      <c r="F52" s="36">
        <v>2133</v>
      </c>
      <c r="G52" s="36">
        <v>802</v>
      </c>
      <c r="H52" s="36">
        <v>32773</v>
      </c>
      <c r="I52" s="36">
        <v>29698</v>
      </c>
      <c r="J52" s="36"/>
      <c r="K52" s="36"/>
      <c r="L52" s="36">
        <v>17657</v>
      </c>
      <c r="M52" s="36">
        <v>139837</v>
      </c>
      <c r="N52" s="36">
        <v>162</v>
      </c>
      <c r="O52" s="36">
        <v>35144</v>
      </c>
      <c r="P52" s="36">
        <v>61715</v>
      </c>
      <c r="Q52" s="44"/>
      <c r="R52" s="45"/>
    </row>
    <row r="53" spans="1:18" s="200" customFormat="1" ht="15.75">
      <c r="A53" s="91" t="s">
        <v>214</v>
      </c>
      <c r="B53" s="36">
        <v>281028</v>
      </c>
      <c r="C53" s="36">
        <v>12684</v>
      </c>
      <c r="D53" s="36"/>
      <c r="E53" s="36">
        <v>293712</v>
      </c>
      <c r="F53" s="36">
        <v>2099</v>
      </c>
      <c r="G53" s="36">
        <v>621</v>
      </c>
      <c r="H53" s="36">
        <v>32906</v>
      </c>
      <c r="I53" s="36">
        <v>28654</v>
      </c>
      <c r="J53" s="36"/>
      <c r="K53" s="36"/>
      <c r="L53" s="36">
        <v>13541</v>
      </c>
      <c r="M53" s="36">
        <v>145735</v>
      </c>
      <c r="N53" s="36">
        <v>149</v>
      </c>
      <c r="O53" s="36">
        <v>35161</v>
      </c>
      <c r="P53" s="36">
        <v>63500</v>
      </c>
      <c r="Q53" s="44"/>
      <c r="R53" s="45"/>
    </row>
    <row r="54" spans="1:18" s="200" customFormat="1" ht="15.75">
      <c r="A54" s="91" t="s">
        <v>215</v>
      </c>
      <c r="B54" s="36">
        <v>283456</v>
      </c>
      <c r="C54" s="36">
        <v>11207</v>
      </c>
      <c r="D54" s="36"/>
      <c r="E54" s="36">
        <v>294663</v>
      </c>
      <c r="F54" s="36">
        <v>2083</v>
      </c>
      <c r="G54" s="36">
        <v>250</v>
      </c>
      <c r="H54" s="36">
        <v>29969</v>
      </c>
      <c r="I54" s="36">
        <v>25807</v>
      </c>
      <c r="J54" s="36"/>
      <c r="K54" s="36"/>
      <c r="L54" s="36">
        <v>15921</v>
      </c>
      <c r="M54" s="36">
        <v>141693</v>
      </c>
      <c r="N54" s="36">
        <v>657</v>
      </c>
      <c r="O54" s="36">
        <v>40461</v>
      </c>
      <c r="P54" s="36">
        <v>63629</v>
      </c>
      <c r="Q54" s="44"/>
      <c r="R54" s="45"/>
    </row>
    <row r="55" spans="1:18" s="200" customFormat="1" ht="15.75">
      <c r="A55" s="91" t="s">
        <v>216</v>
      </c>
      <c r="B55" s="36">
        <v>300330</v>
      </c>
      <c r="C55" s="36">
        <v>11114</v>
      </c>
      <c r="D55" s="36"/>
      <c r="E55" s="36">
        <v>311444</v>
      </c>
      <c r="F55" s="36">
        <v>2086</v>
      </c>
      <c r="G55" s="36">
        <v>384</v>
      </c>
      <c r="H55" s="36">
        <v>32015</v>
      </c>
      <c r="I55" s="36">
        <v>27087</v>
      </c>
      <c r="J55" s="36"/>
      <c r="K55" s="36"/>
      <c r="L55" s="36">
        <v>17071</v>
      </c>
      <c r="M55" s="36">
        <v>151803</v>
      </c>
      <c r="N55" s="36">
        <v>683</v>
      </c>
      <c r="O55" s="36">
        <v>41806</v>
      </c>
      <c r="P55" s="36">
        <v>65596</v>
      </c>
      <c r="Q55" s="44"/>
      <c r="R55" s="45"/>
    </row>
    <row r="56" spans="1:18" s="200" customFormat="1" ht="15.75">
      <c r="A56" s="91" t="s">
        <v>217</v>
      </c>
      <c r="B56" s="36">
        <v>310235</v>
      </c>
      <c r="C56" s="36">
        <v>11681</v>
      </c>
      <c r="D56" s="36"/>
      <c r="E56" s="36">
        <v>321916</v>
      </c>
      <c r="F56" s="36">
        <v>2361</v>
      </c>
      <c r="G56" s="36">
        <v>212</v>
      </c>
      <c r="H56" s="36">
        <v>32260</v>
      </c>
      <c r="I56" s="36">
        <v>26333</v>
      </c>
      <c r="J56" s="36"/>
      <c r="K56" s="36"/>
      <c r="L56" s="36">
        <v>16398</v>
      </c>
      <c r="M56" s="36">
        <v>160890</v>
      </c>
      <c r="N56" s="36">
        <v>681</v>
      </c>
      <c r="O56" s="36">
        <v>44793</v>
      </c>
      <c r="P56" s="36">
        <v>64321</v>
      </c>
      <c r="Q56" s="44"/>
      <c r="R56" s="45"/>
    </row>
    <row r="57" spans="1:18" s="200" customFormat="1" ht="15.75">
      <c r="A57" s="91" t="s">
        <v>218</v>
      </c>
      <c r="B57" s="36">
        <v>316880</v>
      </c>
      <c r="C57" s="36">
        <v>10029</v>
      </c>
      <c r="D57" s="36"/>
      <c r="E57" s="36">
        <v>326909</v>
      </c>
      <c r="F57" s="36">
        <v>2374</v>
      </c>
      <c r="G57" s="36">
        <v>341</v>
      </c>
      <c r="H57" s="36">
        <v>32299</v>
      </c>
      <c r="I57" s="36">
        <v>26097</v>
      </c>
      <c r="J57" s="36"/>
      <c r="K57" s="36"/>
      <c r="L57" s="36">
        <v>11053</v>
      </c>
      <c r="M57" s="36">
        <v>170079</v>
      </c>
      <c r="N57" s="36">
        <v>717</v>
      </c>
      <c r="O57" s="36">
        <v>45674</v>
      </c>
      <c r="P57" s="36">
        <v>64372</v>
      </c>
      <c r="Q57" s="44"/>
      <c r="R57" s="45"/>
    </row>
    <row r="58" spans="1:18" s="200" customFormat="1" ht="15.75">
      <c r="A58" s="91" t="s">
        <v>219</v>
      </c>
      <c r="B58" s="36">
        <v>319070</v>
      </c>
      <c r="C58" s="36">
        <v>8765</v>
      </c>
      <c r="D58" s="36"/>
      <c r="E58" s="36">
        <v>327835</v>
      </c>
      <c r="F58" s="36">
        <v>2305</v>
      </c>
      <c r="G58" s="36">
        <v>1324</v>
      </c>
      <c r="H58" s="36">
        <v>23255</v>
      </c>
      <c r="I58" s="36">
        <v>17123</v>
      </c>
      <c r="J58" s="36"/>
      <c r="K58" s="36"/>
      <c r="L58" s="36">
        <v>13513</v>
      </c>
      <c r="M58" s="36">
        <v>182333</v>
      </c>
      <c r="N58" s="36">
        <v>731</v>
      </c>
      <c r="O58" s="36">
        <v>36629</v>
      </c>
      <c r="P58" s="36">
        <v>67745</v>
      </c>
      <c r="Q58" s="44"/>
      <c r="R58" s="45"/>
    </row>
    <row r="59" spans="1:18" s="200" customFormat="1" ht="15.75">
      <c r="A59" s="91" t="s">
        <v>220</v>
      </c>
      <c r="B59" s="36">
        <v>321676</v>
      </c>
      <c r="C59" s="36">
        <v>9218</v>
      </c>
      <c r="D59" s="36"/>
      <c r="E59" s="36">
        <v>330894</v>
      </c>
      <c r="F59" s="36">
        <v>3169</v>
      </c>
      <c r="G59" s="36">
        <v>1588</v>
      </c>
      <c r="H59" s="36">
        <v>21253</v>
      </c>
      <c r="I59" s="36">
        <v>18805</v>
      </c>
      <c r="J59" s="36">
        <v>1557</v>
      </c>
      <c r="K59" s="36">
        <f>H59-J59</f>
        <v>19696</v>
      </c>
      <c r="L59" s="36">
        <v>8603</v>
      </c>
      <c r="M59" s="36">
        <v>182120</v>
      </c>
      <c r="N59" s="36">
        <v>785</v>
      </c>
      <c r="O59" s="36">
        <v>46866</v>
      </c>
      <c r="P59" s="36">
        <v>66510</v>
      </c>
      <c r="Q59" s="44"/>
      <c r="R59" s="45"/>
    </row>
    <row r="60" spans="1:18" s="200" customFormat="1" ht="15.75">
      <c r="A60" s="91" t="s">
        <v>221</v>
      </c>
      <c r="B60" s="36">
        <v>339918</v>
      </c>
      <c r="C60" s="36">
        <v>9739</v>
      </c>
      <c r="D60" s="36"/>
      <c r="E60" s="36">
        <v>349657</v>
      </c>
      <c r="F60" s="36">
        <v>3251</v>
      </c>
      <c r="G60" s="36">
        <v>902</v>
      </c>
      <c r="H60" s="36">
        <v>25582</v>
      </c>
      <c r="I60" s="36">
        <v>22165</v>
      </c>
      <c r="J60" s="36">
        <v>1554</v>
      </c>
      <c r="K60" s="36">
        <f t="shared" ref="K60:K120" si="0">H60-J60</f>
        <v>24028</v>
      </c>
      <c r="L60" s="36">
        <v>10355</v>
      </c>
      <c r="M60" s="36">
        <v>187873</v>
      </c>
      <c r="N60" s="36">
        <v>801</v>
      </c>
      <c r="O60" s="36">
        <v>50587</v>
      </c>
      <c r="P60" s="36">
        <v>70306</v>
      </c>
      <c r="Q60" s="44"/>
      <c r="R60" s="45"/>
    </row>
    <row r="61" spans="1:18" s="200" customFormat="1" ht="15.75">
      <c r="A61" s="91" t="s">
        <v>222</v>
      </c>
      <c r="B61" s="36">
        <v>348999</v>
      </c>
      <c r="C61" s="36">
        <v>10272</v>
      </c>
      <c r="D61" s="36"/>
      <c r="E61" s="36">
        <v>359271</v>
      </c>
      <c r="F61" s="36">
        <v>3358</v>
      </c>
      <c r="G61" s="36">
        <v>883</v>
      </c>
      <c r="H61" s="36">
        <v>21844</v>
      </c>
      <c r="I61" s="36">
        <v>17234</v>
      </c>
      <c r="J61" s="36">
        <v>1556</v>
      </c>
      <c r="K61" s="36">
        <f t="shared" si="0"/>
        <v>20288</v>
      </c>
      <c r="L61" s="36">
        <v>12625</v>
      </c>
      <c r="M61" s="36">
        <v>195662</v>
      </c>
      <c r="N61" s="36">
        <v>813</v>
      </c>
      <c r="O61" s="36">
        <v>50157</v>
      </c>
      <c r="P61" s="36">
        <v>73929</v>
      </c>
      <c r="Q61" s="44"/>
      <c r="R61" s="45"/>
    </row>
    <row r="62" spans="1:18" s="200" customFormat="1" ht="15.75">
      <c r="A62" s="91" t="s">
        <v>223</v>
      </c>
      <c r="B62" s="36">
        <v>335137</v>
      </c>
      <c r="C62" s="36">
        <v>9085</v>
      </c>
      <c r="D62" s="36"/>
      <c r="E62" s="36">
        <v>344222</v>
      </c>
      <c r="F62" s="36">
        <v>3404</v>
      </c>
      <c r="G62" s="36">
        <v>381</v>
      </c>
      <c r="H62" s="36">
        <v>15599</v>
      </c>
      <c r="I62" s="36">
        <v>11629</v>
      </c>
      <c r="J62" s="36">
        <v>1400</v>
      </c>
      <c r="K62" s="36">
        <f t="shared" si="0"/>
        <v>14199</v>
      </c>
      <c r="L62" s="36">
        <v>12781</v>
      </c>
      <c r="M62" s="36">
        <v>192477</v>
      </c>
      <c r="N62" s="36">
        <v>686</v>
      </c>
      <c r="O62" s="36">
        <v>47804</v>
      </c>
      <c r="P62" s="36">
        <v>71090</v>
      </c>
      <c r="Q62" s="44"/>
      <c r="R62" s="45"/>
    </row>
    <row r="63" spans="1:18" s="200" customFormat="1" ht="15.75">
      <c r="A63" s="91" t="s">
        <v>224</v>
      </c>
      <c r="B63" s="36">
        <v>330976</v>
      </c>
      <c r="C63" s="36">
        <v>9407</v>
      </c>
      <c r="D63" s="36"/>
      <c r="E63" s="36">
        <v>340383</v>
      </c>
      <c r="F63" s="36">
        <v>3668</v>
      </c>
      <c r="G63" s="36">
        <v>225</v>
      </c>
      <c r="H63" s="36">
        <v>14851</v>
      </c>
      <c r="I63" s="36">
        <v>10490</v>
      </c>
      <c r="J63" s="36">
        <v>1365</v>
      </c>
      <c r="K63" s="36">
        <f t="shared" si="0"/>
        <v>13486</v>
      </c>
      <c r="L63" s="36">
        <v>16245</v>
      </c>
      <c r="M63" s="36">
        <v>192485</v>
      </c>
      <c r="N63" s="36">
        <v>670</v>
      </c>
      <c r="O63" s="36">
        <v>43525</v>
      </c>
      <c r="P63" s="36">
        <v>68714</v>
      </c>
      <c r="Q63" s="44"/>
      <c r="R63" s="45"/>
    </row>
    <row r="64" spans="1:18" s="200" customFormat="1" ht="15.75">
      <c r="A64" s="91" t="s">
        <v>225</v>
      </c>
      <c r="B64" s="36">
        <v>318104</v>
      </c>
      <c r="C64" s="36">
        <v>9481</v>
      </c>
      <c r="D64" s="36"/>
      <c r="E64" s="36">
        <v>327585</v>
      </c>
      <c r="F64" s="36">
        <v>3804</v>
      </c>
      <c r="G64" s="36">
        <v>86</v>
      </c>
      <c r="H64" s="36">
        <v>14885</v>
      </c>
      <c r="I64" s="36">
        <v>10664</v>
      </c>
      <c r="J64" s="36">
        <v>1377</v>
      </c>
      <c r="K64" s="36">
        <f t="shared" si="0"/>
        <v>13508</v>
      </c>
      <c r="L64" s="36">
        <v>21231</v>
      </c>
      <c r="M64" s="36">
        <v>186384</v>
      </c>
      <c r="N64" s="36">
        <v>675</v>
      </c>
      <c r="O64" s="36">
        <v>40096</v>
      </c>
      <c r="P64" s="36">
        <v>60424</v>
      </c>
      <c r="Q64" s="44"/>
      <c r="R64" s="45"/>
    </row>
    <row r="65" spans="1:18" s="200" customFormat="1" ht="15.75">
      <c r="A65" s="91" t="s">
        <v>226</v>
      </c>
      <c r="B65" s="36">
        <v>324301</v>
      </c>
      <c r="C65" s="36">
        <v>9680</v>
      </c>
      <c r="D65" s="36"/>
      <c r="E65" s="36">
        <v>333981</v>
      </c>
      <c r="F65" s="36">
        <v>3725</v>
      </c>
      <c r="G65" s="36">
        <v>66</v>
      </c>
      <c r="H65" s="36">
        <v>15834</v>
      </c>
      <c r="I65" s="36">
        <v>11748</v>
      </c>
      <c r="J65" s="36">
        <v>1465</v>
      </c>
      <c r="K65" s="36">
        <f t="shared" si="0"/>
        <v>14369</v>
      </c>
      <c r="L65" s="36">
        <v>21640</v>
      </c>
      <c r="M65" s="36">
        <v>192080</v>
      </c>
      <c r="N65" s="36">
        <v>672</v>
      </c>
      <c r="O65" s="36">
        <v>39039</v>
      </c>
      <c r="P65" s="36">
        <v>60925</v>
      </c>
      <c r="Q65" s="44"/>
      <c r="R65" s="45"/>
    </row>
    <row r="66" spans="1:18" s="200" customFormat="1" ht="15.75">
      <c r="A66" s="91" t="s">
        <v>227</v>
      </c>
      <c r="B66" s="36">
        <v>320086</v>
      </c>
      <c r="C66" s="36">
        <v>8848</v>
      </c>
      <c r="D66" s="36"/>
      <c r="E66" s="36">
        <v>328934</v>
      </c>
      <c r="F66" s="36">
        <v>3739</v>
      </c>
      <c r="G66" s="36">
        <v>96</v>
      </c>
      <c r="H66" s="36">
        <v>12533</v>
      </c>
      <c r="I66" s="36">
        <v>9507</v>
      </c>
      <c r="J66" s="36">
        <v>1524</v>
      </c>
      <c r="K66" s="36">
        <f t="shared" si="0"/>
        <v>11009</v>
      </c>
      <c r="L66" s="36">
        <v>18376</v>
      </c>
      <c r="M66" s="36">
        <v>189470</v>
      </c>
      <c r="N66" s="36">
        <v>637</v>
      </c>
      <c r="O66" s="36">
        <v>42849</v>
      </c>
      <c r="P66" s="36">
        <v>61234</v>
      </c>
      <c r="Q66" s="44"/>
      <c r="R66" s="45"/>
    </row>
    <row r="67" spans="1:18" s="200" customFormat="1" ht="15.75">
      <c r="A67" s="91" t="s">
        <v>228</v>
      </c>
      <c r="B67" s="36">
        <v>325176</v>
      </c>
      <c r="C67" s="36">
        <v>9659</v>
      </c>
      <c r="D67" s="36"/>
      <c r="E67" s="36">
        <v>334835</v>
      </c>
      <c r="F67" s="36">
        <v>3701</v>
      </c>
      <c r="G67" s="36">
        <v>182</v>
      </c>
      <c r="H67" s="36">
        <v>13307</v>
      </c>
      <c r="I67" s="36">
        <v>10177</v>
      </c>
      <c r="J67" s="36">
        <v>1582</v>
      </c>
      <c r="K67" s="36">
        <f t="shared" si="0"/>
        <v>11725</v>
      </c>
      <c r="L67" s="36">
        <v>24128</v>
      </c>
      <c r="M67" s="36">
        <v>197938</v>
      </c>
      <c r="N67" s="36">
        <v>685</v>
      </c>
      <c r="O67" s="36">
        <v>36419</v>
      </c>
      <c r="P67" s="36">
        <v>58475</v>
      </c>
      <c r="Q67" s="44"/>
      <c r="R67" s="45"/>
    </row>
    <row r="68" spans="1:18" s="200" customFormat="1" ht="15.75">
      <c r="A68" s="91" t="s">
        <v>229</v>
      </c>
      <c r="B68" s="36">
        <v>322991</v>
      </c>
      <c r="C68" s="36">
        <v>9804</v>
      </c>
      <c r="D68" s="36"/>
      <c r="E68" s="36">
        <v>332795</v>
      </c>
      <c r="F68" s="36">
        <v>3567</v>
      </c>
      <c r="G68" s="36">
        <v>394</v>
      </c>
      <c r="H68" s="36">
        <v>13293</v>
      </c>
      <c r="I68" s="36">
        <v>10189</v>
      </c>
      <c r="J68" s="36">
        <v>1625</v>
      </c>
      <c r="K68" s="36">
        <f t="shared" si="0"/>
        <v>11668</v>
      </c>
      <c r="L68" s="36">
        <v>27514</v>
      </c>
      <c r="M68" s="36">
        <v>188836</v>
      </c>
      <c r="N68" s="36">
        <v>728</v>
      </c>
      <c r="O68" s="36">
        <v>38976</v>
      </c>
      <c r="P68" s="36">
        <v>59487</v>
      </c>
      <c r="Q68" s="44"/>
      <c r="R68" s="45"/>
    </row>
    <row r="69" spans="1:18" s="200" customFormat="1" ht="15.75">
      <c r="A69" s="91" t="s">
        <v>230</v>
      </c>
      <c r="B69" s="36">
        <v>318877</v>
      </c>
      <c r="C69" s="36">
        <v>10320</v>
      </c>
      <c r="D69" s="36"/>
      <c r="E69" s="36">
        <v>329197</v>
      </c>
      <c r="F69" s="36">
        <v>3545</v>
      </c>
      <c r="G69" s="36">
        <v>478</v>
      </c>
      <c r="H69" s="36">
        <v>8630</v>
      </c>
      <c r="I69" s="36">
        <v>5457</v>
      </c>
      <c r="J69" s="36">
        <v>1630</v>
      </c>
      <c r="K69" s="36">
        <f t="shared" si="0"/>
        <v>7000</v>
      </c>
      <c r="L69" s="36">
        <v>33088</v>
      </c>
      <c r="M69" s="36">
        <v>189848</v>
      </c>
      <c r="N69" s="36">
        <v>467</v>
      </c>
      <c r="O69" s="36">
        <v>30760</v>
      </c>
      <c r="P69" s="36">
        <v>62381</v>
      </c>
      <c r="Q69" s="44"/>
      <c r="R69" s="45"/>
    </row>
    <row r="70" spans="1:18" s="200" customFormat="1" ht="15.75">
      <c r="A70" s="91" t="s">
        <v>231</v>
      </c>
      <c r="B70" s="36">
        <v>311349</v>
      </c>
      <c r="C70" s="36">
        <v>7662</v>
      </c>
      <c r="D70" s="36"/>
      <c r="E70" s="36">
        <v>319011</v>
      </c>
      <c r="F70" s="36">
        <v>3443</v>
      </c>
      <c r="G70" s="36">
        <v>659</v>
      </c>
      <c r="H70" s="36">
        <v>9026</v>
      </c>
      <c r="I70" s="36">
        <v>7958</v>
      </c>
      <c r="J70" s="36">
        <v>1637</v>
      </c>
      <c r="K70" s="36">
        <f t="shared" si="0"/>
        <v>7389</v>
      </c>
      <c r="L70" s="36">
        <v>36885</v>
      </c>
      <c r="M70" s="36">
        <v>180381</v>
      </c>
      <c r="N70" s="36">
        <v>390</v>
      </c>
      <c r="O70" s="36">
        <v>30884</v>
      </c>
      <c r="P70" s="36">
        <v>57343</v>
      </c>
      <c r="Q70" s="44"/>
      <c r="R70" s="45"/>
    </row>
    <row r="71" spans="1:18" s="200" customFormat="1" ht="15.75">
      <c r="A71" s="91" t="s">
        <v>232</v>
      </c>
      <c r="B71" s="36">
        <v>303737</v>
      </c>
      <c r="C71" s="36">
        <v>7584</v>
      </c>
      <c r="D71" s="36"/>
      <c r="E71" s="36">
        <v>311321</v>
      </c>
      <c r="F71" s="36">
        <v>3649</v>
      </c>
      <c r="G71" s="36">
        <v>699</v>
      </c>
      <c r="H71" s="36">
        <v>10372</v>
      </c>
      <c r="I71" s="36">
        <v>9365</v>
      </c>
      <c r="J71" s="36">
        <v>1910</v>
      </c>
      <c r="K71" s="36">
        <f t="shared" si="0"/>
        <v>8462</v>
      </c>
      <c r="L71" s="36">
        <v>30262</v>
      </c>
      <c r="M71" s="36">
        <v>177120</v>
      </c>
      <c r="N71" s="36">
        <v>431</v>
      </c>
      <c r="O71" s="36">
        <v>28142</v>
      </c>
      <c r="P71" s="36">
        <v>60646</v>
      </c>
      <c r="Q71" s="44"/>
      <c r="R71" s="45"/>
    </row>
    <row r="72" spans="1:18" s="200" customFormat="1" ht="15.75">
      <c r="A72" s="91" t="s">
        <v>233</v>
      </c>
      <c r="B72" s="36">
        <v>306504</v>
      </c>
      <c r="C72" s="36">
        <v>6035</v>
      </c>
      <c r="D72" s="36"/>
      <c r="E72" s="36">
        <v>312539</v>
      </c>
      <c r="F72" s="36">
        <v>3267</v>
      </c>
      <c r="G72" s="36">
        <v>681</v>
      </c>
      <c r="H72" s="36">
        <v>11286</v>
      </c>
      <c r="I72" s="36">
        <v>10787</v>
      </c>
      <c r="J72" s="36">
        <v>1922</v>
      </c>
      <c r="K72" s="36">
        <f t="shared" si="0"/>
        <v>9364</v>
      </c>
      <c r="L72" s="36">
        <v>32189</v>
      </c>
      <c r="M72" s="36">
        <v>159769</v>
      </c>
      <c r="N72" s="36">
        <v>506</v>
      </c>
      <c r="O72" s="36">
        <v>44617</v>
      </c>
      <c r="P72" s="36">
        <v>60224</v>
      </c>
      <c r="Q72" s="44"/>
      <c r="R72" s="45"/>
    </row>
    <row r="73" spans="1:18" s="200" customFormat="1" ht="15.75">
      <c r="A73" s="91" t="s">
        <v>234</v>
      </c>
      <c r="B73" s="36">
        <v>295999</v>
      </c>
      <c r="C73" s="36">
        <v>4512</v>
      </c>
      <c r="D73" s="36"/>
      <c r="E73" s="36">
        <v>300511</v>
      </c>
      <c r="F73" s="36">
        <v>3131</v>
      </c>
      <c r="G73" s="36">
        <v>312</v>
      </c>
      <c r="H73" s="36">
        <v>3681</v>
      </c>
      <c r="I73" s="36">
        <v>3361</v>
      </c>
      <c r="J73" s="36">
        <v>1923</v>
      </c>
      <c r="K73" s="36">
        <f t="shared" si="0"/>
        <v>1758</v>
      </c>
      <c r="L73" s="36">
        <v>22729</v>
      </c>
      <c r="M73" s="36">
        <v>171346</v>
      </c>
      <c r="N73" s="36">
        <v>660</v>
      </c>
      <c r="O73" s="36">
        <v>38789</v>
      </c>
      <c r="P73" s="36">
        <v>59863</v>
      </c>
      <c r="Q73" s="44"/>
      <c r="R73" s="45"/>
    </row>
    <row r="74" spans="1:18" s="200" customFormat="1" ht="15.75">
      <c r="A74" s="91" t="s">
        <v>235</v>
      </c>
      <c r="B74" s="36">
        <v>295179</v>
      </c>
      <c r="C74" s="36">
        <v>3484</v>
      </c>
      <c r="D74" s="36"/>
      <c r="E74" s="36">
        <v>298663</v>
      </c>
      <c r="F74" s="36">
        <v>2650</v>
      </c>
      <c r="G74" s="36">
        <v>268</v>
      </c>
      <c r="H74" s="36">
        <v>6655</v>
      </c>
      <c r="I74" s="36">
        <v>6510</v>
      </c>
      <c r="J74" s="36">
        <v>1924</v>
      </c>
      <c r="K74" s="36">
        <f t="shared" si="0"/>
        <v>4731</v>
      </c>
      <c r="L74" s="36">
        <v>25456</v>
      </c>
      <c r="M74" s="36">
        <v>170743</v>
      </c>
      <c r="N74" s="36">
        <v>844</v>
      </c>
      <c r="O74" s="36">
        <v>36748</v>
      </c>
      <c r="P74" s="36">
        <v>55299</v>
      </c>
      <c r="Q74" s="44"/>
      <c r="R74" s="45"/>
    </row>
    <row r="75" spans="1:18" s="200" customFormat="1" ht="15.75">
      <c r="A75" s="91" t="s">
        <v>236</v>
      </c>
      <c r="B75" s="36">
        <v>297001</v>
      </c>
      <c r="C75" s="36">
        <v>3437</v>
      </c>
      <c r="D75" s="36"/>
      <c r="E75" s="36">
        <v>300438</v>
      </c>
      <c r="F75" s="36">
        <v>2971</v>
      </c>
      <c r="G75" s="36">
        <v>388</v>
      </c>
      <c r="H75" s="36">
        <v>2731</v>
      </c>
      <c r="I75" s="36">
        <v>2527</v>
      </c>
      <c r="J75" s="36">
        <v>1880</v>
      </c>
      <c r="K75" s="36">
        <f t="shared" si="0"/>
        <v>851</v>
      </c>
      <c r="L75" s="36">
        <v>30229</v>
      </c>
      <c r="M75" s="36">
        <v>177246</v>
      </c>
      <c r="N75" s="36">
        <v>622</v>
      </c>
      <c r="O75" s="36">
        <v>30519</v>
      </c>
      <c r="P75" s="36">
        <v>55732</v>
      </c>
      <c r="Q75" s="44"/>
      <c r="R75" s="45"/>
    </row>
    <row r="76" spans="1:18" s="200" customFormat="1" ht="15.75">
      <c r="A76" s="91" t="s">
        <v>237</v>
      </c>
      <c r="B76" s="36">
        <v>306133</v>
      </c>
      <c r="C76" s="36">
        <v>3682</v>
      </c>
      <c r="D76" s="36"/>
      <c r="E76" s="36">
        <v>309815</v>
      </c>
      <c r="F76" s="36">
        <v>3001</v>
      </c>
      <c r="G76" s="36">
        <v>398</v>
      </c>
      <c r="H76" s="36">
        <v>439</v>
      </c>
      <c r="I76" s="36">
        <v>345</v>
      </c>
      <c r="J76" s="36">
        <v>1814</v>
      </c>
      <c r="K76" s="36">
        <f t="shared" si="0"/>
        <v>-1375</v>
      </c>
      <c r="L76" s="36">
        <v>30728</v>
      </c>
      <c r="M76" s="36">
        <v>179603</v>
      </c>
      <c r="N76" s="36">
        <v>461</v>
      </c>
      <c r="O76" s="36">
        <v>39046</v>
      </c>
      <c r="P76" s="36">
        <v>56139</v>
      </c>
      <c r="Q76" s="44"/>
      <c r="R76" s="45"/>
    </row>
    <row r="77" spans="1:18" s="200" customFormat="1" ht="15.75">
      <c r="A77" s="91" t="s">
        <v>238</v>
      </c>
      <c r="B77" s="36">
        <v>309320</v>
      </c>
      <c r="C77" s="36">
        <v>1821</v>
      </c>
      <c r="D77" s="36"/>
      <c r="E77" s="36">
        <v>311141</v>
      </c>
      <c r="F77" s="36">
        <v>3220</v>
      </c>
      <c r="G77" s="36">
        <v>458</v>
      </c>
      <c r="H77" s="36">
        <v>-1034</v>
      </c>
      <c r="I77" s="36">
        <v>-1143</v>
      </c>
      <c r="J77" s="36">
        <v>1634</v>
      </c>
      <c r="K77" s="36">
        <f t="shared" si="0"/>
        <v>-2668</v>
      </c>
      <c r="L77" s="36">
        <v>27284</v>
      </c>
      <c r="M77" s="36">
        <v>184299</v>
      </c>
      <c r="N77" s="36">
        <v>375</v>
      </c>
      <c r="O77" s="36">
        <v>40152</v>
      </c>
      <c r="P77" s="36">
        <v>56387</v>
      </c>
      <c r="Q77" s="44"/>
      <c r="R77" s="45"/>
    </row>
    <row r="78" spans="1:18" s="200" customFormat="1" ht="15.75">
      <c r="A78" s="91" t="s">
        <v>239</v>
      </c>
      <c r="B78" s="36">
        <v>320491</v>
      </c>
      <c r="C78" s="36">
        <v>14</v>
      </c>
      <c r="D78" s="36"/>
      <c r="E78" s="36">
        <v>320505</v>
      </c>
      <c r="F78" s="36">
        <v>3187</v>
      </c>
      <c r="G78" s="36">
        <v>405</v>
      </c>
      <c r="H78" s="36">
        <v>2185</v>
      </c>
      <c r="I78" s="36">
        <v>2642</v>
      </c>
      <c r="J78" s="36">
        <v>1821</v>
      </c>
      <c r="K78" s="36">
        <f t="shared" si="0"/>
        <v>364</v>
      </c>
      <c r="L78" s="36">
        <v>30504</v>
      </c>
      <c r="M78" s="36">
        <v>186204</v>
      </c>
      <c r="N78" s="36">
        <v>431</v>
      </c>
      <c r="O78" s="36">
        <v>40141</v>
      </c>
      <c r="P78" s="36">
        <v>57448</v>
      </c>
      <c r="Q78" s="44"/>
      <c r="R78" s="45"/>
    </row>
    <row r="79" spans="1:18" s="200" customFormat="1" ht="15.75">
      <c r="A79" s="91" t="s">
        <v>240</v>
      </c>
      <c r="B79" s="36">
        <v>324705</v>
      </c>
      <c r="C79" s="36">
        <v>10</v>
      </c>
      <c r="D79" s="36"/>
      <c r="E79" s="36">
        <v>324715</v>
      </c>
      <c r="F79" s="36">
        <v>3157</v>
      </c>
      <c r="G79" s="36">
        <v>333</v>
      </c>
      <c r="H79" s="36">
        <v>101</v>
      </c>
      <c r="I79" s="36">
        <v>561</v>
      </c>
      <c r="J79" s="36">
        <v>1756</v>
      </c>
      <c r="K79" s="36">
        <f t="shared" si="0"/>
        <v>-1655</v>
      </c>
      <c r="L79" s="36">
        <v>28382</v>
      </c>
      <c r="M79" s="36">
        <v>191508</v>
      </c>
      <c r="N79" s="36">
        <v>616</v>
      </c>
      <c r="O79" s="36">
        <v>40044</v>
      </c>
      <c r="P79" s="36">
        <v>60574</v>
      </c>
      <c r="Q79" s="44"/>
      <c r="R79" s="45"/>
    </row>
    <row r="80" spans="1:18" s="200" customFormat="1" ht="15.75">
      <c r="A80" s="91" t="s">
        <v>241</v>
      </c>
      <c r="B80" s="36">
        <v>331649</v>
      </c>
      <c r="C80" s="36">
        <v>1776</v>
      </c>
      <c r="D80" s="36"/>
      <c r="E80" s="36">
        <v>333425</v>
      </c>
      <c r="F80" s="36">
        <v>3177</v>
      </c>
      <c r="G80" s="36">
        <v>335</v>
      </c>
      <c r="H80" s="36">
        <v>303</v>
      </c>
      <c r="I80" s="36">
        <v>750</v>
      </c>
      <c r="J80" s="36">
        <v>1795</v>
      </c>
      <c r="K80" s="36">
        <f t="shared" si="0"/>
        <v>-1492</v>
      </c>
      <c r="L80" s="36">
        <v>30404</v>
      </c>
      <c r="M80" s="36">
        <v>194178</v>
      </c>
      <c r="N80" s="36">
        <v>504</v>
      </c>
      <c r="O80" s="36">
        <v>42741</v>
      </c>
      <c r="P80" s="36">
        <v>61783</v>
      </c>
      <c r="Q80" s="44"/>
      <c r="R80" s="45"/>
    </row>
    <row r="81" spans="1:18" s="200" customFormat="1" ht="15.75">
      <c r="A81" s="91" t="s">
        <v>242</v>
      </c>
      <c r="B81" s="36">
        <v>330273</v>
      </c>
      <c r="C81" s="36">
        <v>2890</v>
      </c>
      <c r="D81" s="36"/>
      <c r="E81" s="36">
        <v>333163</v>
      </c>
      <c r="F81" s="36">
        <v>3228</v>
      </c>
      <c r="G81" s="36">
        <v>318</v>
      </c>
      <c r="H81" s="36">
        <v>-6338</v>
      </c>
      <c r="I81" s="36">
        <v>-5781</v>
      </c>
      <c r="J81" s="36">
        <v>1786</v>
      </c>
      <c r="K81" s="36">
        <f t="shared" si="0"/>
        <v>-8124</v>
      </c>
      <c r="L81" s="36">
        <v>31295</v>
      </c>
      <c r="M81" s="36">
        <v>203623</v>
      </c>
      <c r="N81" s="36">
        <v>272</v>
      </c>
      <c r="O81" s="36">
        <v>34653</v>
      </c>
      <c r="P81" s="36">
        <v>66112</v>
      </c>
      <c r="Q81" s="44"/>
      <c r="R81" s="45"/>
    </row>
    <row r="82" spans="1:18" s="200" customFormat="1" ht="15.75">
      <c r="A82" s="91" t="s">
        <v>243</v>
      </c>
      <c r="B82" s="36">
        <v>342332</v>
      </c>
      <c r="C82" s="36">
        <v>2903</v>
      </c>
      <c r="D82" s="36"/>
      <c r="E82" s="36">
        <v>345235</v>
      </c>
      <c r="F82" s="36">
        <v>3165</v>
      </c>
      <c r="G82" s="36">
        <v>297</v>
      </c>
      <c r="H82" s="36">
        <v>-8187</v>
      </c>
      <c r="I82" s="36">
        <v>-7523</v>
      </c>
      <c r="J82" s="36">
        <v>1867</v>
      </c>
      <c r="K82" s="36">
        <f t="shared" si="0"/>
        <v>-10054</v>
      </c>
      <c r="L82" s="36">
        <v>34607</v>
      </c>
      <c r="M82" s="36">
        <v>213638</v>
      </c>
      <c r="N82" s="36">
        <v>204</v>
      </c>
      <c r="O82" s="36">
        <v>32137</v>
      </c>
      <c r="P82" s="36">
        <v>69374</v>
      </c>
      <c r="Q82" s="44"/>
      <c r="R82" s="45"/>
    </row>
    <row r="83" spans="1:18" s="200" customFormat="1" ht="15.75">
      <c r="A83" s="91" t="s">
        <v>244</v>
      </c>
      <c r="B83" s="36">
        <v>341679</v>
      </c>
      <c r="C83" s="36">
        <v>2860</v>
      </c>
      <c r="D83" s="36"/>
      <c r="E83" s="36">
        <v>344539</v>
      </c>
      <c r="F83" s="36">
        <v>3176</v>
      </c>
      <c r="G83" s="36">
        <v>287</v>
      </c>
      <c r="H83" s="36">
        <v>-6439</v>
      </c>
      <c r="I83" s="36">
        <v>-5692</v>
      </c>
      <c r="J83" s="36">
        <v>1902</v>
      </c>
      <c r="K83" s="36">
        <f t="shared" si="0"/>
        <v>-8341</v>
      </c>
      <c r="L83" s="36">
        <v>28116</v>
      </c>
      <c r="M83" s="36">
        <v>217387</v>
      </c>
      <c r="N83" s="36">
        <v>227</v>
      </c>
      <c r="O83" s="36">
        <v>28022</v>
      </c>
      <c r="P83" s="36">
        <v>73763</v>
      </c>
      <c r="Q83" s="44"/>
      <c r="R83" s="45"/>
    </row>
    <row r="84" spans="1:18" s="200" customFormat="1" ht="15.75">
      <c r="A84" s="91" t="s">
        <v>245</v>
      </c>
      <c r="B84" s="36">
        <v>359181</v>
      </c>
      <c r="C84" s="36">
        <v>2889</v>
      </c>
      <c r="D84" s="36"/>
      <c r="E84" s="36">
        <v>362070</v>
      </c>
      <c r="F84" s="36">
        <v>3304</v>
      </c>
      <c r="G84" s="36">
        <v>271</v>
      </c>
      <c r="H84" s="36">
        <v>-4439</v>
      </c>
      <c r="I84" s="36">
        <v>-4068</v>
      </c>
      <c r="J84" s="36">
        <v>1949</v>
      </c>
      <c r="K84" s="36">
        <f t="shared" si="0"/>
        <v>-6388</v>
      </c>
      <c r="L84" s="36">
        <v>32511</v>
      </c>
      <c r="M84" s="36">
        <v>219245</v>
      </c>
      <c r="N84" s="36">
        <v>190</v>
      </c>
      <c r="O84" s="36">
        <v>32377</v>
      </c>
      <c r="P84" s="36">
        <v>78611</v>
      </c>
      <c r="Q84" s="44"/>
      <c r="R84" s="45"/>
    </row>
    <row r="85" spans="1:18" s="200" customFormat="1" ht="15.75">
      <c r="A85" s="91" t="s">
        <v>246</v>
      </c>
      <c r="B85" s="36">
        <v>370145</v>
      </c>
      <c r="C85" s="36">
        <v>2789</v>
      </c>
      <c r="D85" s="36"/>
      <c r="E85" s="36">
        <v>372934</v>
      </c>
      <c r="F85" s="36">
        <v>3301</v>
      </c>
      <c r="G85" s="36">
        <v>276</v>
      </c>
      <c r="H85" s="36">
        <v>-1380</v>
      </c>
      <c r="I85" s="36">
        <v>-1043</v>
      </c>
      <c r="J85" s="36">
        <v>1810</v>
      </c>
      <c r="K85" s="36">
        <f t="shared" si="0"/>
        <v>-3190</v>
      </c>
      <c r="L85" s="36">
        <v>31087</v>
      </c>
      <c r="M85" s="36">
        <v>224629</v>
      </c>
      <c r="N85" s="36">
        <v>175</v>
      </c>
      <c r="O85" s="36">
        <v>31037</v>
      </c>
      <c r="P85" s="36">
        <v>83809</v>
      </c>
      <c r="Q85" s="44"/>
      <c r="R85" s="45"/>
    </row>
    <row r="86" spans="1:18" s="200" customFormat="1" ht="15.75">
      <c r="A86" s="91" t="s">
        <v>247</v>
      </c>
      <c r="B86" s="36">
        <v>378697</v>
      </c>
      <c r="C86" s="36">
        <v>2811</v>
      </c>
      <c r="D86" s="36"/>
      <c r="E86" s="36">
        <v>381508</v>
      </c>
      <c r="F86" s="36">
        <v>3277</v>
      </c>
      <c r="G86" s="36">
        <v>166</v>
      </c>
      <c r="H86" s="36">
        <v>-4565</v>
      </c>
      <c r="I86" s="36">
        <v>-4292</v>
      </c>
      <c r="J86" s="36">
        <v>1869</v>
      </c>
      <c r="K86" s="36">
        <f t="shared" si="0"/>
        <v>-6434</v>
      </c>
      <c r="L86" s="36">
        <v>35600</v>
      </c>
      <c r="M86" s="36">
        <v>225330</v>
      </c>
      <c r="N86" s="36">
        <v>215</v>
      </c>
      <c r="O86" s="36">
        <v>33065</v>
      </c>
      <c r="P86" s="36">
        <v>88420</v>
      </c>
      <c r="Q86" s="44"/>
      <c r="R86" s="45"/>
    </row>
    <row r="87" spans="1:18" s="200" customFormat="1" ht="15.75">
      <c r="A87" s="91" t="s">
        <v>248</v>
      </c>
      <c r="B87" s="36">
        <v>400517</v>
      </c>
      <c r="C87" s="36">
        <v>2917</v>
      </c>
      <c r="D87" s="36"/>
      <c r="E87" s="36">
        <v>403434</v>
      </c>
      <c r="F87" s="36">
        <v>2792</v>
      </c>
      <c r="G87" s="36">
        <v>199</v>
      </c>
      <c r="H87" s="36">
        <v>-2131</v>
      </c>
      <c r="I87" s="36">
        <v>-1599</v>
      </c>
      <c r="J87" s="36">
        <v>1840</v>
      </c>
      <c r="K87" s="36">
        <f t="shared" si="0"/>
        <v>-3971</v>
      </c>
      <c r="L87" s="36">
        <v>40377</v>
      </c>
      <c r="M87" s="36">
        <v>228350</v>
      </c>
      <c r="N87" s="36">
        <v>179</v>
      </c>
      <c r="O87" s="36">
        <v>39549</v>
      </c>
      <c r="P87" s="36">
        <v>94119</v>
      </c>
      <c r="Q87" s="44"/>
      <c r="R87" s="45"/>
    </row>
    <row r="88" spans="1:18" s="200" customFormat="1" ht="15.75">
      <c r="A88" s="91" t="s">
        <v>249</v>
      </c>
      <c r="B88" s="36">
        <v>411822</v>
      </c>
      <c r="C88" s="36">
        <v>2906</v>
      </c>
      <c r="D88" s="36"/>
      <c r="E88" s="36">
        <v>414728</v>
      </c>
      <c r="F88" s="36">
        <v>2807</v>
      </c>
      <c r="G88" s="36">
        <v>176</v>
      </c>
      <c r="H88" s="36">
        <v>-1487</v>
      </c>
      <c r="I88" s="36">
        <v>-1309</v>
      </c>
      <c r="J88" s="36">
        <v>1930</v>
      </c>
      <c r="K88" s="36">
        <f t="shared" si="0"/>
        <v>-3417</v>
      </c>
      <c r="L88" s="36">
        <v>38420</v>
      </c>
      <c r="M88" s="36">
        <v>225437</v>
      </c>
      <c r="N88" s="36">
        <v>195</v>
      </c>
      <c r="O88" s="36">
        <v>44078</v>
      </c>
      <c r="P88" s="36">
        <v>105102</v>
      </c>
      <c r="Q88" s="44"/>
      <c r="R88" s="45"/>
    </row>
    <row r="89" spans="1:18" s="200" customFormat="1" ht="15.75">
      <c r="A89" s="91" t="s">
        <v>250</v>
      </c>
      <c r="B89" s="36">
        <v>421253</v>
      </c>
      <c r="C89" s="36">
        <v>2960</v>
      </c>
      <c r="D89" s="36"/>
      <c r="E89" s="36">
        <v>424213</v>
      </c>
      <c r="F89" s="36">
        <v>2468</v>
      </c>
      <c r="G89" s="36">
        <v>204</v>
      </c>
      <c r="H89" s="36">
        <v>-2753</v>
      </c>
      <c r="I89" s="36">
        <v>-2527</v>
      </c>
      <c r="J89" s="36">
        <v>2135</v>
      </c>
      <c r="K89" s="36">
        <f t="shared" si="0"/>
        <v>-4888</v>
      </c>
      <c r="L89" s="36">
        <v>44852</v>
      </c>
      <c r="M89" s="36">
        <v>231035</v>
      </c>
      <c r="N89" s="36">
        <v>180</v>
      </c>
      <c r="O89" s="36">
        <v>37539</v>
      </c>
      <c r="P89" s="36">
        <v>110688</v>
      </c>
      <c r="Q89" s="44"/>
      <c r="R89" s="45"/>
    </row>
    <row r="90" spans="1:18" s="200" customFormat="1" ht="15.75">
      <c r="A90" s="91" t="s">
        <v>251</v>
      </c>
      <c r="B90" s="36">
        <v>427703</v>
      </c>
      <c r="C90" s="36">
        <v>2936</v>
      </c>
      <c r="D90" s="36"/>
      <c r="E90" s="36">
        <v>430639</v>
      </c>
      <c r="F90" s="36">
        <v>698</v>
      </c>
      <c r="G90" s="36">
        <v>186</v>
      </c>
      <c r="H90" s="36">
        <v>-4371</v>
      </c>
      <c r="I90" s="36">
        <v>-4108</v>
      </c>
      <c r="J90" s="36">
        <v>2225</v>
      </c>
      <c r="K90" s="36">
        <f t="shared" si="0"/>
        <v>-6596</v>
      </c>
      <c r="L90" s="36">
        <v>57946</v>
      </c>
      <c r="M90" s="36">
        <v>241878</v>
      </c>
      <c r="N90" s="36">
        <v>525</v>
      </c>
      <c r="O90" s="36">
        <v>18996</v>
      </c>
      <c r="P90" s="36">
        <v>114781</v>
      </c>
      <c r="Q90" s="44"/>
      <c r="R90" s="45"/>
    </row>
    <row r="91" spans="1:18" s="200" customFormat="1" ht="15.75">
      <c r="A91" s="91" t="s">
        <v>252</v>
      </c>
      <c r="B91" s="36">
        <v>434876</v>
      </c>
      <c r="C91" s="36">
        <v>3004</v>
      </c>
      <c r="D91" s="36"/>
      <c r="E91" s="36">
        <v>437880</v>
      </c>
      <c r="F91" s="36">
        <v>567</v>
      </c>
      <c r="G91" s="36">
        <v>213</v>
      </c>
      <c r="H91" s="36">
        <v>-219</v>
      </c>
      <c r="I91" s="36">
        <v>-46</v>
      </c>
      <c r="J91" s="36">
        <v>2294</v>
      </c>
      <c r="K91" s="36">
        <f t="shared" si="0"/>
        <v>-2513</v>
      </c>
      <c r="L91" s="36">
        <v>59396</v>
      </c>
      <c r="M91" s="36">
        <v>247456</v>
      </c>
      <c r="N91" s="36">
        <v>318</v>
      </c>
      <c r="O91" s="36">
        <v>14351</v>
      </c>
      <c r="P91" s="36">
        <v>115798</v>
      </c>
      <c r="Q91" s="44"/>
      <c r="R91" s="45"/>
    </row>
    <row r="92" spans="1:18" s="200" customFormat="1" ht="15.75">
      <c r="A92" s="91" t="s">
        <v>253</v>
      </c>
      <c r="B92" s="36">
        <v>448550</v>
      </c>
      <c r="C92" s="36">
        <v>2978</v>
      </c>
      <c r="D92" s="36"/>
      <c r="E92" s="36">
        <v>451528</v>
      </c>
      <c r="F92" s="36">
        <v>496</v>
      </c>
      <c r="G92" s="36">
        <v>201</v>
      </c>
      <c r="H92" s="36">
        <v>-2677</v>
      </c>
      <c r="I92" s="36">
        <v>-2629</v>
      </c>
      <c r="J92" s="36">
        <v>2379</v>
      </c>
      <c r="K92" s="36">
        <f t="shared" si="0"/>
        <v>-5056</v>
      </c>
      <c r="L92" s="36">
        <v>59393</v>
      </c>
      <c r="M92" s="36">
        <v>252292</v>
      </c>
      <c r="N92" s="36">
        <v>149</v>
      </c>
      <c r="O92" s="36">
        <v>15600</v>
      </c>
      <c r="P92" s="36">
        <v>126074</v>
      </c>
      <c r="Q92" s="44"/>
      <c r="R92" s="45"/>
    </row>
    <row r="93" spans="1:18" s="200" customFormat="1" ht="15.75">
      <c r="A93" s="91" t="s">
        <v>254</v>
      </c>
      <c r="B93" s="36">
        <v>448371</v>
      </c>
      <c r="C93" s="36">
        <v>2889</v>
      </c>
      <c r="D93" s="36"/>
      <c r="E93" s="36">
        <v>451260</v>
      </c>
      <c r="F93" s="36">
        <v>496</v>
      </c>
      <c r="G93" s="36">
        <v>203</v>
      </c>
      <c r="H93" s="36">
        <v>-7686</v>
      </c>
      <c r="I93" s="36">
        <v>-7572</v>
      </c>
      <c r="J93" s="36">
        <v>2337</v>
      </c>
      <c r="K93" s="36">
        <f t="shared" si="0"/>
        <v>-10023</v>
      </c>
      <c r="L93" s="36">
        <v>63420</v>
      </c>
      <c r="M93" s="36">
        <v>241146</v>
      </c>
      <c r="N93" s="36">
        <v>249</v>
      </c>
      <c r="O93" s="36">
        <v>17977</v>
      </c>
      <c r="P93" s="36">
        <v>135455</v>
      </c>
      <c r="Q93" s="44"/>
      <c r="R93" s="45"/>
    </row>
    <row r="94" spans="1:18" s="200" customFormat="1" ht="15.75">
      <c r="A94" s="91" t="s">
        <v>255</v>
      </c>
      <c r="B94" s="36">
        <v>444545</v>
      </c>
      <c r="C94" s="36">
        <v>2921</v>
      </c>
      <c r="D94" s="36"/>
      <c r="E94" s="36">
        <v>447466</v>
      </c>
      <c r="F94" s="36">
        <v>496</v>
      </c>
      <c r="G94" s="36">
        <v>149</v>
      </c>
      <c r="H94" s="36">
        <v>-16491</v>
      </c>
      <c r="I94" s="36">
        <v>-16337</v>
      </c>
      <c r="J94" s="36">
        <v>2398</v>
      </c>
      <c r="K94" s="36">
        <f t="shared" si="0"/>
        <v>-18889</v>
      </c>
      <c r="L94" s="36">
        <v>73492</v>
      </c>
      <c r="M94" s="36">
        <v>246066</v>
      </c>
      <c r="N94" s="36">
        <v>146</v>
      </c>
      <c r="O94" s="36">
        <v>9807</v>
      </c>
      <c r="P94" s="36">
        <v>133801</v>
      </c>
      <c r="Q94" s="44"/>
      <c r="R94" s="45"/>
    </row>
    <row r="95" spans="1:18" s="200" customFormat="1" ht="15.75">
      <c r="A95" s="91" t="s">
        <v>256</v>
      </c>
      <c r="B95" s="36">
        <v>445711</v>
      </c>
      <c r="C95" s="36">
        <v>2817</v>
      </c>
      <c r="D95" s="36"/>
      <c r="E95" s="36">
        <v>448528</v>
      </c>
      <c r="F95" s="36">
        <v>496</v>
      </c>
      <c r="G95" s="36">
        <v>183</v>
      </c>
      <c r="H95" s="36">
        <v>-10112</v>
      </c>
      <c r="I95" s="36">
        <v>-9829</v>
      </c>
      <c r="J95" s="36">
        <v>2396</v>
      </c>
      <c r="K95" s="36">
        <f t="shared" si="0"/>
        <v>-12508</v>
      </c>
      <c r="L95" s="36">
        <v>69318</v>
      </c>
      <c r="M95" s="36">
        <v>228761</v>
      </c>
      <c r="N95" s="36">
        <v>168</v>
      </c>
      <c r="O95" s="36">
        <v>13800</v>
      </c>
      <c r="P95" s="36">
        <v>145914</v>
      </c>
      <c r="Q95" s="44"/>
      <c r="R95" s="45"/>
    </row>
    <row r="96" spans="1:18" s="200" customFormat="1" ht="15.75">
      <c r="A96" s="91" t="s">
        <v>257</v>
      </c>
      <c r="B96" s="36">
        <v>467923</v>
      </c>
      <c r="C96" s="36">
        <v>2780</v>
      </c>
      <c r="D96" s="36"/>
      <c r="E96" s="36">
        <v>470703</v>
      </c>
      <c r="F96" s="36">
        <v>496</v>
      </c>
      <c r="G96" s="36">
        <v>418</v>
      </c>
      <c r="H96" s="36">
        <v>-8053</v>
      </c>
      <c r="I96" s="36">
        <v>-8023</v>
      </c>
      <c r="J96" s="36">
        <v>2399</v>
      </c>
      <c r="K96" s="36">
        <f t="shared" si="0"/>
        <v>-10452</v>
      </c>
      <c r="L96" s="36">
        <v>79003</v>
      </c>
      <c r="M96" s="36">
        <v>235689</v>
      </c>
      <c r="N96" s="36">
        <v>191</v>
      </c>
      <c r="O96" s="36">
        <v>13067</v>
      </c>
      <c r="P96" s="36">
        <v>149892</v>
      </c>
      <c r="Q96" s="44"/>
      <c r="R96" s="45"/>
    </row>
    <row r="97" spans="1:18" s="200" customFormat="1" ht="15.75">
      <c r="A97" s="91" t="s">
        <v>258</v>
      </c>
      <c r="B97" s="36">
        <v>489999</v>
      </c>
      <c r="C97" s="36">
        <v>2833</v>
      </c>
      <c r="D97" s="36"/>
      <c r="E97" s="36">
        <v>492832</v>
      </c>
      <c r="F97" s="36">
        <v>713</v>
      </c>
      <c r="G97" s="36">
        <v>497</v>
      </c>
      <c r="H97" s="36">
        <v>-5515</v>
      </c>
      <c r="I97" s="36">
        <v>-5459</v>
      </c>
      <c r="J97" s="36">
        <v>2423</v>
      </c>
      <c r="K97" s="36">
        <f t="shared" si="0"/>
        <v>-7938</v>
      </c>
      <c r="L97" s="36">
        <v>83987</v>
      </c>
      <c r="M97" s="36">
        <v>240661</v>
      </c>
      <c r="N97" s="36">
        <v>124</v>
      </c>
      <c r="O97" s="36">
        <v>12202</v>
      </c>
      <c r="P97" s="36">
        <v>160163</v>
      </c>
      <c r="Q97" s="44"/>
      <c r="R97" s="45"/>
    </row>
    <row r="98" spans="1:18" s="200" customFormat="1" ht="15.75">
      <c r="A98" s="91" t="s">
        <v>259</v>
      </c>
      <c r="B98" s="36">
        <v>496749</v>
      </c>
      <c r="C98" s="36">
        <v>2872</v>
      </c>
      <c r="D98" s="36"/>
      <c r="E98" s="36">
        <v>499621</v>
      </c>
      <c r="F98" s="36">
        <v>713</v>
      </c>
      <c r="G98" s="36">
        <v>240</v>
      </c>
      <c r="H98" s="36">
        <v>-2783</v>
      </c>
      <c r="I98" s="36">
        <v>-3139</v>
      </c>
      <c r="J98" s="36">
        <v>3300</v>
      </c>
      <c r="K98" s="36">
        <f t="shared" si="0"/>
        <v>-6083</v>
      </c>
      <c r="L98" s="36">
        <v>89608</v>
      </c>
      <c r="M98" s="36">
        <v>242286</v>
      </c>
      <c r="N98" s="36">
        <v>147</v>
      </c>
      <c r="O98" s="36">
        <v>7308</v>
      </c>
      <c r="P98" s="36">
        <v>162102</v>
      </c>
      <c r="Q98" s="44"/>
      <c r="R98" s="45"/>
    </row>
    <row r="99" spans="1:18" s="200" customFormat="1" ht="15.75">
      <c r="A99" s="91" t="s">
        <v>260</v>
      </c>
      <c r="B99" s="36">
        <v>500467</v>
      </c>
      <c r="C99" s="36">
        <v>2875</v>
      </c>
      <c r="D99" s="36"/>
      <c r="E99" s="36">
        <v>503342</v>
      </c>
      <c r="F99" s="36">
        <v>822</v>
      </c>
      <c r="G99" s="36">
        <v>583</v>
      </c>
      <c r="H99" s="36">
        <v>-2870</v>
      </c>
      <c r="I99" s="36">
        <v>-3046</v>
      </c>
      <c r="J99" s="36">
        <v>4659</v>
      </c>
      <c r="K99" s="36">
        <f t="shared" si="0"/>
        <v>-7529</v>
      </c>
      <c r="L99" s="36">
        <v>88739</v>
      </c>
      <c r="M99" s="36">
        <v>237015</v>
      </c>
      <c r="N99" s="36">
        <v>222</v>
      </c>
      <c r="O99" s="36">
        <v>10830</v>
      </c>
      <c r="P99" s="36">
        <v>168001</v>
      </c>
      <c r="Q99" s="44"/>
      <c r="R99" s="45"/>
    </row>
    <row r="100" spans="1:18" s="200" customFormat="1" ht="15.75">
      <c r="A100" s="91" t="s">
        <v>261</v>
      </c>
      <c r="B100" s="36">
        <v>531555</v>
      </c>
      <c r="C100" s="36">
        <v>1351</v>
      </c>
      <c r="D100" s="36"/>
      <c r="E100" s="36">
        <v>532906</v>
      </c>
      <c r="F100" s="36">
        <v>822</v>
      </c>
      <c r="G100" s="36">
        <v>662</v>
      </c>
      <c r="H100" s="36">
        <v>3193</v>
      </c>
      <c r="I100" s="36">
        <v>2683</v>
      </c>
      <c r="J100" s="36">
        <v>6064</v>
      </c>
      <c r="K100" s="36">
        <f t="shared" si="0"/>
        <v>-2871</v>
      </c>
      <c r="L100" s="36">
        <v>96905</v>
      </c>
      <c r="M100" s="36">
        <v>222413</v>
      </c>
      <c r="N100" s="36">
        <v>179</v>
      </c>
      <c r="O100" s="36">
        <v>17661</v>
      </c>
      <c r="P100" s="36">
        <v>191071</v>
      </c>
      <c r="Q100" s="44"/>
      <c r="R100" s="45"/>
    </row>
    <row r="101" spans="1:18" s="200" customFormat="1" ht="15.75">
      <c r="A101" s="91" t="s">
        <v>262</v>
      </c>
      <c r="B101" s="36">
        <v>616895</v>
      </c>
      <c r="C101" s="36">
        <v>1350</v>
      </c>
      <c r="D101" s="36"/>
      <c r="E101" s="36">
        <v>618245</v>
      </c>
      <c r="F101" s="36">
        <v>1200</v>
      </c>
      <c r="G101" s="36">
        <v>690</v>
      </c>
      <c r="H101" s="36">
        <v>25670</v>
      </c>
      <c r="I101" s="36">
        <v>24348</v>
      </c>
      <c r="J101" s="36">
        <v>7116</v>
      </c>
      <c r="K101" s="36">
        <f t="shared" si="0"/>
        <v>18554</v>
      </c>
      <c r="L101" s="36">
        <v>137536</v>
      </c>
      <c r="M101" s="36">
        <v>238245</v>
      </c>
      <c r="N101" s="36">
        <v>168</v>
      </c>
      <c r="O101" s="36">
        <v>11106</v>
      </c>
      <c r="P101" s="36">
        <v>203630</v>
      </c>
      <c r="Q101" s="44"/>
      <c r="R101" s="45"/>
    </row>
    <row r="102" spans="1:18" s="200" customFormat="1" ht="15.75">
      <c r="A102" s="91" t="s">
        <v>263</v>
      </c>
      <c r="B102" s="36">
        <v>641796</v>
      </c>
      <c r="C102" s="36">
        <v>1370</v>
      </c>
      <c r="D102" s="36"/>
      <c r="E102" s="36">
        <v>643166</v>
      </c>
      <c r="F102" s="36">
        <v>1300</v>
      </c>
      <c r="G102" s="36">
        <v>281</v>
      </c>
      <c r="H102" s="36">
        <v>56639</v>
      </c>
      <c r="I102" s="36">
        <v>55383</v>
      </c>
      <c r="J102" s="36">
        <v>23490</v>
      </c>
      <c r="K102" s="36">
        <f t="shared" si="0"/>
        <v>33149</v>
      </c>
      <c r="L102" s="36">
        <v>126405</v>
      </c>
      <c r="M102" s="36">
        <v>229391</v>
      </c>
      <c r="N102" s="36">
        <v>182</v>
      </c>
      <c r="O102" s="36">
        <v>13063</v>
      </c>
      <c r="P102" s="36">
        <v>215905</v>
      </c>
      <c r="Q102" s="44"/>
      <c r="R102" s="45"/>
    </row>
    <row r="103" spans="1:18" s="200" customFormat="1" ht="15.75">
      <c r="A103" s="91" t="s">
        <v>264</v>
      </c>
      <c r="B103" s="36">
        <v>687186</v>
      </c>
      <c r="C103" s="36">
        <v>1360</v>
      </c>
      <c r="D103" s="36"/>
      <c r="E103" s="36">
        <v>688546</v>
      </c>
      <c r="F103" s="36">
        <v>1300</v>
      </c>
      <c r="G103" s="36">
        <v>566</v>
      </c>
      <c r="H103" s="36">
        <v>133254</v>
      </c>
      <c r="I103" s="36">
        <v>132448</v>
      </c>
      <c r="J103" s="36">
        <v>106683</v>
      </c>
      <c r="K103" s="36">
        <f t="shared" si="0"/>
        <v>26571</v>
      </c>
      <c r="L103" s="36">
        <v>100735</v>
      </c>
      <c r="M103" s="36">
        <v>233815</v>
      </c>
      <c r="N103" s="36">
        <v>165</v>
      </c>
      <c r="O103" s="36">
        <v>11176</v>
      </c>
      <c r="P103" s="36">
        <v>207535</v>
      </c>
      <c r="Q103" s="44"/>
      <c r="R103" s="45"/>
    </row>
    <row r="104" spans="1:18" s="200" customFormat="1" ht="15.75">
      <c r="A104" s="91" t="s">
        <v>265</v>
      </c>
      <c r="B104" s="36">
        <v>767245</v>
      </c>
      <c r="C104" s="36">
        <v>1352</v>
      </c>
      <c r="D104" s="36"/>
      <c r="E104" s="36">
        <v>768597</v>
      </c>
      <c r="F104" s="36">
        <v>1300</v>
      </c>
      <c r="G104" s="36">
        <v>874</v>
      </c>
      <c r="H104" s="36">
        <v>197906</v>
      </c>
      <c r="I104" s="36">
        <v>195466</v>
      </c>
      <c r="J104" s="36">
        <v>164466</v>
      </c>
      <c r="K104" s="36">
        <f t="shared" si="0"/>
        <v>33440</v>
      </c>
      <c r="L104" s="36">
        <v>91594</v>
      </c>
      <c r="M104" s="36">
        <v>250428</v>
      </c>
      <c r="N104" s="36">
        <v>162</v>
      </c>
      <c r="O104" s="36">
        <v>9415</v>
      </c>
      <c r="P104" s="36">
        <v>216918</v>
      </c>
      <c r="Q104" s="44"/>
      <c r="R104" s="45"/>
    </row>
    <row r="105" spans="1:18" s="200" customFormat="1" ht="15.75">
      <c r="A105" s="91" t="s">
        <v>266</v>
      </c>
      <c r="B105" s="36">
        <v>796326</v>
      </c>
      <c r="C105" s="36">
        <v>1343</v>
      </c>
      <c r="D105" s="36"/>
      <c r="E105" s="36">
        <v>797669</v>
      </c>
      <c r="F105" s="36">
        <v>1300</v>
      </c>
      <c r="G105" s="36">
        <v>1264</v>
      </c>
      <c r="H105" s="36">
        <v>228783</v>
      </c>
      <c r="I105" s="36">
        <v>226185</v>
      </c>
      <c r="J105" s="36">
        <v>190269</v>
      </c>
      <c r="K105" s="36">
        <f t="shared" si="0"/>
        <v>38514</v>
      </c>
      <c r="L105" s="36">
        <v>81431</v>
      </c>
      <c r="M105" s="36">
        <v>250428</v>
      </c>
      <c r="N105" s="36">
        <v>197</v>
      </c>
      <c r="O105" s="36">
        <v>9982</v>
      </c>
      <c r="P105" s="36">
        <v>224284</v>
      </c>
      <c r="Q105" s="44"/>
      <c r="R105" s="45"/>
    </row>
    <row r="106" spans="1:18" s="200" customFormat="1" ht="15.75">
      <c r="A106" s="91" t="s">
        <v>267</v>
      </c>
      <c r="B106" s="36">
        <v>847593</v>
      </c>
      <c r="C106" s="36">
        <v>1360</v>
      </c>
      <c r="D106" s="36"/>
      <c r="E106" s="36">
        <v>848953</v>
      </c>
      <c r="F106" s="36">
        <v>1300</v>
      </c>
      <c r="G106" s="36">
        <v>1367</v>
      </c>
      <c r="H106" s="36">
        <v>251649</v>
      </c>
      <c r="I106" s="36">
        <v>249691</v>
      </c>
      <c r="J106" s="36">
        <v>200800</v>
      </c>
      <c r="K106" s="36">
        <f t="shared" si="0"/>
        <v>50849</v>
      </c>
      <c r="L106" s="36">
        <v>63888</v>
      </c>
      <c r="M106" s="36">
        <v>273165</v>
      </c>
      <c r="N106" s="36">
        <v>187</v>
      </c>
      <c r="O106" s="36">
        <v>13813</v>
      </c>
      <c r="P106" s="36">
        <v>243584</v>
      </c>
      <c r="Q106" s="44"/>
      <c r="R106" s="45"/>
    </row>
    <row r="107" spans="1:18" s="200" customFormat="1" ht="15.75">
      <c r="A107" s="91" t="s">
        <v>268</v>
      </c>
      <c r="B107" s="36">
        <v>917014</v>
      </c>
      <c r="C107" s="36">
        <v>1353</v>
      </c>
      <c r="D107" s="36"/>
      <c r="E107" s="36">
        <v>918367</v>
      </c>
      <c r="F107" s="36">
        <v>1300</v>
      </c>
      <c r="G107" s="36">
        <v>2011</v>
      </c>
      <c r="H107" s="36">
        <v>276548</v>
      </c>
      <c r="I107" s="36">
        <v>273925</v>
      </c>
      <c r="J107" s="36">
        <v>209417</v>
      </c>
      <c r="K107" s="36">
        <f t="shared" si="0"/>
        <v>67131</v>
      </c>
      <c r="L107" s="36">
        <v>74311</v>
      </c>
      <c r="M107" s="36">
        <v>275633</v>
      </c>
      <c r="N107" s="36">
        <v>228</v>
      </c>
      <c r="O107" s="36">
        <v>13882</v>
      </c>
      <c r="P107" s="36">
        <v>274454</v>
      </c>
      <c r="Q107" s="44"/>
      <c r="R107" s="45"/>
    </row>
    <row r="108" spans="1:18" s="200" customFormat="1" ht="15.75">
      <c r="A108" s="91" t="s">
        <v>269</v>
      </c>
      <c r="B108" s="36">
        <v>983340</v>
      </c>
      <c r="C108" s="36">
        <v>1371</v>
      </c>
      <c r="D108" s="36"/>
      <c r="E108" s="36">
        <v>984711</v>
      </c>
      <c r="F108" s="36">
        <v>1300</v>
      </c>
      <c r="G108" s="36">
        <v>1799</v>
      </c>
      <c r="H108" s="36">
        <v>287077</v>
      </c>
      <c r="I108" s="36">
        <v>284060</v>
      </c>
      <c r="J108" s="36">
        <v>215392</v>
      </c>
      <c r="K108" s="36">
        <f t="shared" si="0"/>
        <v>71685</v>
      </c>
      <c r="L108" s="36">
        <v>82983</v>
      </c>
      <c r="M108" s="36">
        <v>289677</v>
      </c>
      <c r="N108" s="36">
        <v>221</v>
      </c>
      <c r="O108" s="36">
        <v>19067</v>
      </c>
      <c r="P108" s="36">
        <v>302587</v>
      </c>
      <c r="Q108" s="44"/>
      <c r="R108" s="45"/>
    </row>
    <row r="109" spans="1:18" s="200" customFormat="1" ht="15.75">
      <c r="A109" s="91" t="s">
        <v>270</v>
      </c>
      <c r="B109" s="36">
        <v>994873</v>
      </c>
      <c r="C109" s="36">
        <v>1370</v>
      </c>
      <c r="D109" s="36"/>
      <c r="E109" s="36">
        <v>996243</v>
      </c>
      <c r="F109" s="36">
        <v>1300</v>
      </c>
      <c r="G109" s="36">
        <v>2036</v>
      </c>
      <c r="H109" s="36">
        <v>290390</v>
      </c>
      <c r="I109" s="36">
        <v>288071</v>
      </c>
      <c r="J109" s="36">
        <v>208536</v>
      </c>
      <c r="K109" s="36">
        <f t="shared" si="0"/>
        <v>81854</v>
      </c>
      <c r="L109" s="36">
        <v>90501</v>
      </c>
      <c r="M109" s="36">
        <v>286512</v>
      </c>
      <c r="N109" s="36">
        <v>224</v>
      </c>
      <c r="O109" s="36">
        <v>16109</v>
      </c>
      <c r="P109" s="36">
        <v>309171</v>
      </c>
      <c r="Q109" s="44"/>
      <c r="R109" s="45"/>
    </row>
    <row r="110" spans="1:18" s="200" customFormat="1" ht="15.75">
      <c r="A110" s="91" t="s">
        <v>271</v>
      </c>
      <c r="B110" s="36">
        <v>991268</v>
      </c>
      <c r="C110" s="36">
        <v>1384</v>
      </c>
      <c r="D110" s="36"/>
      <c r="E110" s="36">
        <v>992652</v>
      </c>
      <c r="F110" s="36">
        <v>1254</v>
      </c>
      <c r="G110" s="36">
        <v>2195</v>
      </c>
      <c r="H110" s="36">
        <v>297515</v>
      </c>
      <c r="I110" s="36">
        <v>295182</v>
      </c>
      <c r="J110" s="36">
        <v>203992</v>
      </c>
      <c r="K110" s="36">
        <f t="shared" si="0"/>
        <v>93523</v>
      </c>
      <c r="L110" s="36">
        <v>88119</v>
      </c>
      <c r="M110" s="36">
        <v>288209</v>
      </c>
      <c r="N110" s="36">
        <v>214</v>
      </c>
      <c r="O110" s="36">
        <v>13606</v>
      </c>
      <c r="P110" s="36">
        <v>301540</v>
      </c>
      <c r="Q110" s="44"/>
      <c r="R110" s="45"/>
    </row>
    <row r="111" spans="1:18" s="200" customFormat="1" ht="15.75">
      <c r="A111" s="91" t="s">
        <v>272</v>
      </c>
      <c r="B111" s="36">
        <v>1059977</v>
      </c>
      <c r="C111" s="36">
        <v>1377</v>
      </c>
      <c r="D111" s="36"/>
      <c r="E111" s="36">
        <v>1061354</v>
      </c>
      <c r="F111" s="36">
        <v>1254</v>
      </c>
      <c r="G111" s="36">
        <v>2289</v>
      </c>
      <c r="H111" s="36">
        <v>322686</v>
      </c>
      <c r="I111" s="36">
        <v>320187</v>
      </c>
      <c r="J111" s="36">
        <v>207857</v>
      </c>
      <c r="K111" s="36">
        <f t="shared" si="0"/>
        <v>114829</v>
      </c>
      <c r="L111" s="36">
        <v>94169</v>
      </c>
      <c r="M111" s="36">
        <v>299024</v>
      </c>
      <c r="N111" s="36">
        <v>239</v>
      </c>
      <c r="O111" s="36">
        <v>18238</v>
      </c>
      <c r="P111" s="36">
        <v>323455</v>
      </c>
      <c r="Q111" s="44"/>
      <c r="R111" s="45"/>
    </row>
    <row r="112" spans="1:18" s="200" customFormat="1" ht="15.75">
      <c r="A112" s="91" t="s">
        <v>273</v>
      </c>
      <c r="B112" s="36">
        <v>1154707</v>
      </c>
      <c r="C112" s="36">
        <v>1371</v>
      </c>
      <c r="D112" s="36"/>
      <c r="E112" s="36">
        <v>1156078</v>
      </c>
      <c r="F112" s="36">
        <v>1254</v>
      </c>
      <c r="G112" s="36">
        <v>2284</v>
      </c>
      <c r="H112" s="36">
        <v>341967</v>
      </c>
      <c r="I112" s="36">
        <v>339017</v>
      </c>
      <c r="J112" s="36">
        <v>222364</v>
      </c>
      <c r="K112" s="36">
        <f t="shared" si="0"/>
        <v>119603</v>
      </c>
      <c r="L112" s="36">
        <v>109387</v>
      </c>
      <c r="M112" s="36">
        <v>328489</v>
      </c>
      <c r="N112" s="36">
        <v>381</v>
      </c>
      <c r="O112" s="36">
        <v>17640</v>
      </c>
      <c r="P112" s="36">
        <v>354676</v>
      </c>
      <c r="Q112" s="44"/>
      <c r="R112" s="45"/>
    </row>
    <row r="113" spans="1:18" s="200" customFormat="1" ht="15.75">
      <c r="A113" s="91" t="s">
        <v>274</v>
      </c>
      <c r="B113" s="36">
        <v>1246535</v>
      </c>
      <c r="C113" s="36">
        <v>1381</v>
      </c>
      <c r="D113" s="36"/>
      <c r="E113" s="36">
        <v>1247916</v>
      </c>
      <c r="F113" s="36">
        <v>1254</v>
      </c>
      <c r="G113" s="36">
        <v>2150</v>
      </c>
      <c r="H113" s="36">
        <v>395631</v>
      </c>
      <c r="I113" s="36">
        <v>392763</v>
      </c>
      <c r="J113" s="36">
        <v>283234</v>
      </c>
      <c r="K113" s="36">
        <f t="shared" si="0"/>
        <v>112397</v>
      </c>
      <c r="L113" s="36">
        <v>88022</v>
      </c>
      <c r="M113" s="36">
        <v>354358</v>
      </c>
      <c r="N113" s="36">
        <v>434</v>
      </c>
      <c r="O113" s="36">
        <v>17420</v>
      </c>
      <c r="P113" s="36">
        <v>388647</v>
      </c>
      <c r="Q113" s="44"/>
      <c r="R113" s="45"/>
    </row>
    <row r="114" spans="1:18" s="200" customFormat="1" ht="15.75">
      <c r="A114" s="91" t="s">
        <v>275</v>
      </c>
      <c r="B114" s="36">
        <v>1240570</v>
      </c>
      <c r="C114" s="36">
        <v>1416</v>
      </c>
      <c r="D114" s="36"/>
      <c r="E114" s="36">
        <v>1241986</v>
      </c>
      <c r="F114" s="36">
        <v>1254</v>
      </c>
      <c r="G114" s="36">
        <v>2397</v>
      </c>
      <c r="H114" s="36">
        <v>434970</v>
      </c>
      <c r="I114" s="36">
        <v>431967</v>
      </c>
      <c r="J114" s="36">
        <v>328582</v>
      </c>
      <c r="K114" s="36">
        <f t="shared" si="0"/>
        <v>106388</v>
      </c>
      <c r="L114" s="36">
        <v>63616</v>
      </c>
      <c r="M114" s="36">
        <v>343027</v>
      </c>
      <c r="N114" s="36">
        <v>988</v>
      </c>
      <c r="O114" s="36">
        <v>15392</v>
      </c>
      <c r="P114" s="36">
        <v>380342</v>
      </c>
      <c r="Q114" s="44"/>
      <c r="R114" s="45"/>
    </row>
    <row r="115" spans="1:18" s="200" customFormat="1" ht="15.75">
      <c r="A115" s="91" t="s">
        <v>276</v>
      </c>
      <c r="B115" s="36">
        <v>1284910</v>
      </c>
      <c r="C115" s="36">
        <v>1413</v>
      </c>
      <c r="D115" s="36"/>
      <c r="E115" s="36">
        <v>1286323</v>
      </c>
      <c r="F115" s="36">
        <v>496</v>
      </c>
      <c r="G115" s="36">
        <v>2592</v>
      </c>
      <c r="H115" s="36">
        <v>468605</v>
      </c>
      <c r="I115" s="36">
        <v>465540</v>
      </c>
      <c r="J115" s="36">
        <v>360809</v>
      </c>
      <c r="K115" s="36">
        <f t="shared" si="0"/>
        <v>107796</v>
      </c>
      <c r="L115" s="36">
        <v>57420</v>
      </c>
      <c r="M115" s="36">
        <v>357772</v>
      </c>
      <c r="N115" s="36">
        <v>462</v>
      </c>
      <c r="O115" s="36">
        <v>13840</v>
      </c>
      <c r="P115" s="36">
        <v>385136</v>
      </c>
      <c r="Q115" s="44"/>
      <c r="R115" s="45"/>
    </row>
    <row r="116" spans="1:18" s="200" customFormat="1">
      <c r="A116" s="201" t="s">
        <v>277</v>
      </c>
      <c r="B116" s="36">
        <v>1319385</v>
      </c>
      <c r="C116" s="36">
        <v>1428</v>
      </c>
      <c r="D116" s="36"/>
      <c r="E116" s="36">
        <v>1320813</v>
      </c>
      <c r="F116" s="36">
        <v>496</v>
      </c>
      <c r="G116" s="36">
        <v>2298</v>
      </c>
      <c r="H116" s="36">
        <v>493628</v>
      </c>
      <c r="I116" s="36">
        <v>490535</v>
      </c>
      <c r="J116" s="36">
        <v>396016</v>
      </c>
      <c r="K116" s="36">
        <f t="shared" si="0"/>
        <v>97612</v>
      </c>
      <c r="L116" s="36">
        <v>55915</v>
      </c>
      <c r="M116" s="36">
        <v>356228</v>
      </c>
      <c r="N116" s="36">
        <v>503</v>
      </c>
      <c r="O116" s="36">
        <v>13432</v>
      </c>
      <c r="P116" s="36">
        <v>398313</v>
      </c>
    </row>
    <row r="117" spans="1:18" s="200" customFormat="1">
      <c r="A117" s="201" t="s">
        <v>278</v>
      </c>
      <c r="B117" s="36">
        <v>1354036</v>
      </c>
      <c r="C117" s="36">
        <v>1429</v>
      </c>
      <c r="D117" s="36"/>
      <c r="E117" s="36">
        <v>1355465</v>
      </c>
      <c r="F117" s="36">
        <v>496</v>
      </c>
      <c r="G117" s="36">
        <v>2245</v>
      </c>
      <c r="H117" s="36">
        <v>493353</v>
      </c>
      <c r="I117" s="36">
        <v>490264</v>
      </c>
      <c r="J117" s="36">
        <v>398853</v>
      </c>
      <c r="K117" s="36">
        <f t="shared" si="0"/>
        <v>94500</v>
      </c>
      <c r="L117" s="36">
        <v>58517</v>
      </c>
      <c r="M117" s="36">
        <v>366746</v>
      </c>
      <c r="N117" s="36">
        <v>385</v>
      </c>
      <c r="O117" s="36">
        <v>16757</v>
      </c>
      <c r="P117" s="36">
        <v>416966</v>
      </c>
    </row>
    <row r="118" spans="1:18" s="200" customFormat="1">
      <c r="A118" s="201" t="s">
        <v>279</v>
      </c>
      <c r="B118" s="36">
        <v>1387349</v>
      </c>
      <c r="C118" s="36">
        <v>1443</v>
      </c>
      <c r="D118" s="36"/>
      <c r="E118" s="36">
        <v>1388792</v>
      </c>
      <c r="F118" s="36">
        <v>496</v>
      </c>
      <c r="G118" s="36">
        <v>2395</v>
      </c>
      <c r="H118" s="36">
        <v>504691</v>
      </c>
      <c r="I118" s="36">
        <v>501632</v>
      </c>
      <c r="J118" s="36">
        <v>405121</v>
      </c>
      <c r="K118" s="36">
        <f t="shared" si="0"/>
        <v>99570</v>
      </c>
      <c r="L118" s="36">
        <v>47995</v>
      </c>
      <c r="M118" s="36">
        <v>384335</v>
      </c>
      <c r="N118" s="36">
        <v>257</v>
      </c>
      <c r="O118" s="36">
        <v>16437</v>
      </c>
      <c r="P118" s="36">
        <v>432186</v>
      </c>
    </row>
    <row r="119" spans="1:18" s="200" customFormat="1">
      <c r="A119" s="201" t="s">
        <v>280</v>
      </c>
      <c r="B119" s="36">
        <v>1357002</v>
      </c>
      <c r="C119" s="36">
        <v>1441</v>
      </c>
      <c r="D119" s="36"/>
      <c r="E119" s="36">
        <v>1358443</v>
      </c>
      <c r="F119" s="36">
        <v>496</v>
      </c>
      <c r="G119" s="36">
        <v>2609</v>
      </c>
      <c r="H119" s="36">
        <v>491869</v>
      </c>
      <c r="I119" s="36">
        <v>488856</v>
      </c>
      <c r="J119" s="36">
        <v>388433</v>
      </c>
      <c r="K119" s="36">
        <f t="shared" si="0"/>
        <v>103436</v>
      </c>
      <c r="L119" s="36">
        <v>73830</v>
      </c>
      <c r="M119" s="36">
        <v>362747</v>
      </c>
      <c r="N119" s="36">
        <v>1425</v>
      </c>
      <c r="O119" s="36">
        <v>11200</v>
      </c>
      <c r="P119" s="36">
        <v>414267</v>
      </c>
    </row>
    <row r="120" spans="1:18" s="200" customFormat="1">
      <c r="A120" s="201" t="s">
        <v>281</v>
      </c>
      <c r="B120" s="36">
        <v>1367842</v>
      </c>
      <c r="C120" s="36">
        <v>1456</v>
      </c>
      <c r="D120" s="36"/>
      <c r="E120" s="36">
        <v>1369298</v>
      </c>
      <c r="F120" s="36">
        <v>496</v>
      </c>
      <c r="G120" s="36">
        <v>2387</v>
      </c>
      <c r="H120" s="36">
        <v>496169</v>
      </c>
      <c r="I120" s="36">
        <v>493072</v>
      </c>
      <c r="J120" s="36">
        <v>383066</v>
      </c>
      <c r="K120" s="36">
        <f t="shared" si="0"/>
        <v>113103</v>
      </c>
      <c r="L120" s="36">
        <v>88604</v>
      </c>
      <c r="M120" s="36">
        <v>371581</v>
      </c>
      <c r="N120" s="36">
        <v>1716</v>
      </c>
      <c r="O120" s="36">
        <v>14408</v>
      </c>
      <c r="P120" s="36">
        <v>393937</v>
      </c>
    </row>
    <row r="121" spans="1:18" s="200" customFormat="1"/>
    <row r="122" spans="1:18" s="200" customFormat="1"/>
    <row r="123" spans="1:18" s="200" customFormat="1"/>
    <row r="124" spans="1:18" s="200" customFormat="1"/>
    <row r="125" spans="1:18" s="200" customFormat="1"/>
    <row r="126" spans="1:18" s="200" customFormat="1"/>
    <row r="127" spans="1:18" s="200" customFormat="1"/>
    <row r="128" spans="1:18" s="200" customFormat="1"/>
    <row r="129" s="200" customFormat="1"/>
    <row r="130" s="200" customFormat="1"/>
    <row r="131" s="200" customFormat="1"/>
  </sheetData>
  <mergeCells count="2">
    <mergeCell ref="B3:C3"/>
    <mergeCell ref="F3:P3"/>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0"/>
  <sheetViews>
    <sheetView workbookViewId="0">
      <selection activeCell="N8" sqref="N8"/>
    </sheetView>
  </sheetViews>
  <sheetFormatPr defaultColWidth="12.42578125" defaultRowHeight="12.75"/>
  <cols>
    <col min="1" max="1" width="13.140625" style="29" customWidth="1"/>
    <col min="2" max="3" width="12.42578125" style="29"/>
    <col min="4" max="4" width="13.5703125" style="29" customWidth="1"/>
    <col min="5" max="5" width="13" style="29" customWidth="1"/>
    <col min="6" max="6" width="14.28515625" style="29" customWidth="1"/>
    <col min="7" max="7" width="12.42578125" style="29"/>
    <col min="8" max="8" width="14.140625" style="29" customWidth="1"/>
    <col min="9" max="9" width="13.5703125" style="29" customWidth="1"/>
    <col min="10" max="21" width="12.42578125" style="29"/>
    <col min="22" max="22" width="14.7109375" style="29" customWidth="1"/>
    <col min="23" max="16384" width="12.42578125" style="29"/>
  </cols>
  <sheetData>
    <row r="1" spans="1:25">
      <c r="A1" s="183" t="s">
        <v>25</v>
      </c>
      <c r="B1" s="335" t="s">
        <v>26</v>
      </c>
      <c r="C1" s="335"/>
      <c r="D1" s="335"/>
      <c r="E1" s="335"/>
      <c r="F1" s="335"/>
      <c r="G1" s="335"/>
      <c r="H1" s="335"/>
      <c r="I1" s="335"/>
      <c r="J1" s="335"/>
      <c r="K1" s="335"/>
      <c r="L1" s="335"/>
      <c r="O1" s="335" t="s">
        <v>27</v>
      </c>
      <c r="P1" s="335"/>
      <c r="Q1" s="335"/>
      <c r="R1" s="335"/>
      <c r="S1" s="335"/>
      <c r="T1" s="335"/>
      <c r="U1" s="335"/>
      <c r="V1" s="335"/>
      <c r="W1" s="335"/>
      <c r="X1" s="335"/>
      <c r="Y1" s="335"/>
    </row>
    <row r="2" spans="1:25">
      <c r="A2" s="202">
        <v>41369.45581053241</v>
      </c>
      <c r="B2" s="282" t="s">
        <v>28</v>
      </c>
      <c r="O2" s="282" t="s">
        <v>28</v>
      </c>
    </row>
    <row r="3" spans="1:25">
      <c r="B3" s="282"/>
      <c r="C3" s="284" t="s">
        <v>29</v>
      </c>
      <c r="D3" s="203"/>
      <c r="E3" s="204"/>
      <c r="F3" s="204"/>
      <c r="G3" s="204"/>
      <c r="H3" s="204"/>
      <c r="I3" s="204"/>
      <c r="J3" s="204"/>
      <c r="K3" s="205"/>
      <c r="L3" s="287" t="s">
        <v>30</v>
      </c>
      <c r="M3" s="206"/>
      <c r="N3" s="206"/>
      <c r="O3" s="282"/>
      <c r="P3" s="284" t="s">
        <v>29</v>
      </c>
      <c r="Q3" s="207"/>
      <c r="R3" s="204"/>
      <c r="S3" s="204"/>
      <c r="T3" s="204"/>
      <c r="U3" s="204"/>
      <c r="V3" s="204"/>
      <c r="W3" s="204"/>
      <c r="X3" s="205"/>
      <c r="Y3" s="287" t="s">
        <v>30</v>
      </c>
    </row>
    <row r="4" spans="1:25">
      <c r="B4" s="282"/>
      <c r="C4" s="285"/>
      <c r="D4" s="208"/>
      <c r="E4" s="209"/>
      <c r="F4" s="209"/>
      <c r="G4" s="204"/>
      <c r="H4" s="204"/>
      <c r="I4" s="204"/>
      <c r="J4" s="209"/>
      <c r="K4" s="210"/>
      <c r="L4" s="288"/>
      <c r="M4" s="206"/>
      <c r="N4" s="206"/>
      <c r="O4" s="282"/>
      <c r="P4" s="285"/>
      <c r="Q4" s="208"/>
      <c r="R4" s="209"/>
      <c r="S4" s="209"/>
      <c r="T4" s="204"/>
      <c r="U4" s="204"/>
      <c r="V4" s="204"/>
      <c r="W4" s="209"/>
      <c r="X4" s="210"/>
      <c r="Y4" s="288"/>
    </row>
    <row r="5" spans="1:25">
      <c r="B5" s="282"/>
      <c r="C5" s="285"/>
      <c r="D5" s="290" t="s">
        <v>31</v>
      </c>
      <c r="E5" s="290" t="s">
        <v>32</v>
      </c>
      <c r="F5" s="292" t="s">
        <v>33</v>
      </c>
      <c r="G5" s="337" t="s">
        <v>34</v>
      </c>
      <c r="H5" s="337"/>
      <c r="I5" s="337"/>
      <c r="J5" s="295" t="s">
        <v>35</v>
      </c>
      <c r="K5" s="276" t="s">
        <v>36</v>
      </c>
      <c r="L5" s="288"/>
      <c r="M5" s="206"/>
      <c r="N5" s="206"/>
      <c r="O5" s="282"/>
      <c r="P5" s="285"/>
      <c r="Q5" s="278" t="s">
        <v>31</v>
      </c>
      <c r="R5" s="280" t="s">
        <v>32</v>
      </c>
      <c r="S5" s="297" t="s">
        <v>33</v>
      </c>
      <c r="T5" s="336" t="s">
        <v>34</v>
      </c>
      <c r="U5" s="336"/>
      <c r="V5" s="336"/>
      <c r="W5" s="300" t="s">
        <v>35</v>
      </c>
      <c r="X5" s="302" t="s">
        <v>36</v>
      </c>
      <c r="Y5" s="288"/>
    </row>
    <row r="6" spans="1:25" ht="25.5">
      <c r="B6" s="283"/>
      <c r="C6" s="286"/>
      <c r="D6" s="291"/>
      <c r="E6" s="291"/>
      <c r="F6" s="293"/>
      <c r="G6" s="11" t="s">
        <v>39</v>
      </c>
      <c r="H6" s="11" t="s">
        <v>40</v>
      </c>
      <c r="I6" s="11" t="s">
        <v>41</v>
      </c>
      <c r="J6" s="296"/>
      <c r="K6" s="277"/>
      <c r="L6" s="289"/>
      <c r="M6" s="206"/>
      <c r="N6" s="206"/>
      <c r="O6" s="283"/>
      <c r="P6" s="286"/>
      <c r="Q6" s="279"/>
      <c r="R6" s="281"/>
      <c r="S6" s="298"/>
      <c r="T6" s="11" t="s">
        <v>39</v>
      </c>
      <c r="U6" s="11" t="s">
        <v>40</v>
      </c>
      <c r="V6" s="11" t="s">
        <v>41</v>
      </c>
      <c r="W6" s="301"/>
      <c r="X6" s="303"/>
      <c r="Y6" s="289"/>
    </row>
    <row r="7" spans="1:25">
      <c r="A7" s="20">
        <v>37164</v>
      </c>
      <c r="B7" s="36">
        <v>21655</v>
      </c>
      <c r="C7" s="36">
        <v>9342</v>
      </c>
      <c r="D7" s="36">
        <v>5051</v>
      </c>
      <c r="E7" s="36">
        <v>236</v>
      </c>
      <c r="F7" s="36">
        <v>3316</v>
      </c>
      <c r="G7" s="36">
        <v>864</v>
      </c>
      <c r="H7" s="36">
        <v>2307</v>
      </c>
      <c r="I7" s="36">
        <v>145</v>
      </c>
      <c r="J7" s="36">
        <v>188</v>
      </c>
      <c r="K7" s="36">
        <v>551</v>
      </c>
      <c r="L7" s="36">
        <v>12312</v>
      </c>
      <c r="M7" s="206"/>
      <c r="N7" s="20">
        <v>37164</v>
      </c>
      <c r="O7" s="211">
        <f t="shared" ref="O7:Y22" si="0">B7/$B7</f>
        <v>1</v>
      </c>
      <c r="P7" s="211">
        <f t="shared" si="0"/>
        <v>0.43140152389748326</v>
      </c>
      <c r="Q7" s="211">
        <f t="shared" si="0"/>
        <v>0.23324867236204111</v>
      </c>
      <c r="R7" s="211">
        <f t="shared" si="0"/>
        <v>1.089817594089125E-2</v>
      </c>
      <c r="S7" s="211">
        <f t="shared" si="0"/>
        <v>0.15312860771184483</v>
      </c>
      <c r="T7" s="211">
        <f t="shared" si="0"/>
        <v>3.989840683444932E-2</v>
      </c>
      <c r="U7" s="211">
        <f t="shared" si="0"/>
        <v>0.10653428769337335</v>
      </c>
      <c r="V7" s="211">
        <f t="shared" si="0"/>
        <v>6.6959131840221659E-3</v>
      </c>
      <c r="W7" s="211">
        <f t="shared" si="0"/>
        <v>8.6815977834218423E-3</v>
      </c>
      <c r="X7" s="211">
        <f t="shared" si="0"/>
        <v>2.544447009928423E-2</v>
      </c>
      <c r="Y7" s="211">
        <f t="shared" si="0"/>
        <v>0.56855229739090274</v>
      </c>
    </row>
    <row r="8" spans="1:25">
      <c r="A8" s="20">
        <v>37195</v>
      </c>
      <c r="B8" s="36">
        <v>19590</v>
      </c>
      <c r="C8" s="36">
        <v>8750</v>
      </c>
      <c r="D8" s="36">
        <v>4340</v>
      </c>
      <c r="E8" s="36">
        <v>136</v>
      </c>
      <c r="F8" s="36">
        <v>3598</v>
      </c>
      <c r="G8" s="36">
        <v>820</v>
      </c>
      <c r="H8" s="36">
        <v>2765</v>
      </c>
      <c r="I8" s="36">
        <v>13</v>
      </c>
      <c r="J8" s="36">
        <v>182</v>
      </c>
      <c r="K8" s="36">
        <v>493</v>
      </c>
      <c r="L8" s="36">
        <v>10840</v>
      </c>
      <c r="M8" s="206"/>
      <c r="N8" s="20">
        <v>37195</v>
      </c>
      <c r="O8" s="211">
        <f t="shared" si="0"/>
        <v>1</v>
      </c>
      <c r="P8" s="211">
        <f t="shared" si="0"/>
        <v>0.44665645737621235</v>
      </c>
      <c r="Q8" s="211">
        <f t="shared" si="0"/>
        <v>0.22154160285860133</v>
      </c>
      <c r="R8" s="211">
        <f t="shared" si="0"/>
        <v>6.9423175089331291E-3</v>
      </c>
      <c r="S8" s="211">
        <f t="shared" si="0"/>
        <v>0.18366513527309852</v>
      </c>
      <c r="T8" s="211">
        <f t="shared" si="0"/>
        <v>4.1858090862685042E-2</v>
      </c>
      <c r="U8" s="211">
        <f t="shared" si="0"/>
        <v>0.1411434405308831</v>
      </c>
      <c r="V8" s="211">
        <f t="shared" si="0"/>
        <v>6.636038795303726E-4</v>
      </c>
      <c r="W8" s="211">
        <f t="shared" si="0"/>
        <v>9.2904543134252164E-3</v>
      </c>
      <c r="X8" s="211">
        <f t="shared" si="0"/>
        <v>2.5165900969882592E-2</v>
      </c>
      <c r="Y8" s="211">
        <f t="shared" si="0"/>
        <v>0.5533435426237876</v>
      </c>
    </row>
    <row r="9" spans="1:25">
      <c r="A9" s="20">
        <v>37225</v>
      </c>
      <c r="B9" s="36">
        <v>19633</v>
      </c>
      <c r="C9" s="36">
        <v>8920</v>
      </c>
      <c r="D9" s="36">
        <v>4562</v>
      </c>
      <c r="E9" s="36">
        <v>97</v>
      </c>
      <c r="F9" s="36">
        <v>3588</v>
      </c>
      <c r="G9" s="36">
        <v>819</v>
      </c>
      <c r="H9" s="36">
        <v>2756</v>
      </c>
      <c r="I9" s="36">
        <v>13</v>
      </c>
      <c r="J9" s="36">
        <v>183</v>
      </c>
      <c r="K9" s="36">
        <v>490</v>
      </c>
      <c r="L9" s="36">
        <v>10713</v>
      </c>
      <c r="M9" s="206"/>
      <c r="N9" s="20">
        <v>37225</v>
      </c>
      <c r="O9" s="211">
        <f t="shared" si="0"/>
        <v>1</v>
      </c>
      <c r="P9" s="211">
        <f t="shared" si="0"/>
        <v>0.45433708551927876</v>
      </c>
      <c r="Q9" s="211">
        <f t="shared" si="0"/>
        <v>0.23236387714562218</v>
      </c>
      <c r="R9" s="211">
        <f t="shared" si="0"/>
        <v>4.9406611317679419E-3</v>
      </c>
      <c r="S9" s="211">
        <f t="shared" si="0"/>
        <v>0.18275352722457089</v>
      </c>
      <c r="T9" s="211">
        <f t="shared" si="0"/>
        <v>4.1715479040391176E-2</v>
      </c>
      <c r="U9" s="211">
        <f t="shared" si="0"/>
        <v>0.14037589772322109</v>
      </c>
      <c r="V9" s="211">
        <f t="shared" si="0"/>
        <v>6.6215046095859011E-4</v>
      </c>
      <c r="W9" s="211">
        <f t="shared" si="0"/>
        <v>9.3210411042632304E-3</v>
      </c>
      <c r="X9" s="211">
        <f t="shared" si="0"/>
        <v>2.4957978913054551E-2</v>
      </c>
      <c r="Y9" s="211">
        <f t="shared" si="0"/>
        <v>0.54566291448072124</v>
      </c>
    </row>
    <row r="10" spans="1:25">
      <c r="A10" s="20">
        <v>37256</v>
      </c>
      <c r="B10" s="36">
        <v>19632</v>
      </c>
      <c r="C10" s="36">
        <v>9142</v>
      </c>
      <c r="D10" s="36">
        <v>4964</v>
      </c>
      <c r="E10" s="36">
        <v>144</v>
      </c>
      <c r="F10" s="36">
        <v>3328</v>
      </c>
      <c r="G10" s="36">
        <v>776</v>
      </c>
      <c r="H10" s="36">
        <v>2542</v>
      </c>
      <c r="I10" s="36">
        <v>9</v>
      </c>
      <c r="J10" s="36">
        <v>168</v>
      </c>
      <c r="K10" s="36">
        <v>538</v>
      </c>
      <c r="L10" s="36">
        <v>10490</v>
      </c>
      <c r="M10" s="206"/>
      <c r="N10" s="20">
        <v>37256</v>
      </c>
      <c r="O10" s="211">
        <f t="shared" si="0"/>
        <v>1</v>
      </c>
      <c r="P10" s="211">
        <f t="shared" si="0"/>
        <v>0.46566829665851672</v>
      </c>
      <c r="Q10" s="211">
        <f t="shared" si="0"/>
        <v>0.2528524857375713</v>
      </c>
      <c r="R10" s="211">
        <f t="shared" si="0"/>
        <v>7.3349633251833741E-3</v>
      </c>
      <c r="S10" s="211">
        <f t="shared" si="0"/>
        <v>0.16951915240423798</v>
      </c>
      <c r="T10" s="211">
        <f t="shared" si="0"/>
        <v>3.9527302363488184E-2</v>
      </c>
      <c r="U10" s="211">
        <f t="shared" si="0"/>
        <v>0.12948247758761205</v>
      </c>
      <c r="V10" s="211">
        <f t="shared" si="0"/>
        <v>4.5843520782396088E-4</v>
      </c>
      <c r="W10" s="211">
        <f t="shared" si="0"/>
        <v>8.557457212713936E-3</v>
      </c>
      <c r="X10" s="211">
        <f t="shared" si="0"/>
        <v>2.7404237978810107E-2</v>
      </c>
      <c r="Y10" s="211">
        <f t="shared" si="0"/>
        <v>0.53433170334148328</v>
      </c>
    </row>
    <row r="11" spans="1:25">
      <c r="A11" s="20">
        <v>37287</v>
      </c>
      <c r="B11" s="36">
        <v>19611</v>
      </c>
      <c r="C11" s="36">
        <v>8705</v>
      </c>
      <c r="D11" s="36">
        <v>4128</v>
      </c>
      <c r="E11" s="36">
        <v>96</v>
      </c>
      <c r="F11" s="36">
        <v>3798</v>
      </c>
      <c r="G11" s="36">
        <v>1558</v>
      </c>
      <c r="H11" s="36">
        <v>2198</v>
      </c>
      <c r="I11" s="36">
        <v>42</v>
      </c>
      <c r="J11" s="36">
        <v>187</v>
      </c>
      <c r="K11" s="36">
        <v>496</v>
      </c>
      <c r="L11" s="36">
        <v>10907</v>
      </c>
      <c r="M11" s="212"/>
      <c r="N11" s="20">
        <v>37287</v>
      </c>
      <c r="O11" s="211">
        <f t="shared" si="0"/>
        <v>1</v>
      </c>
      <c r="P11" s="211">
        <f t="shared" si="0"/>
        <v>0.44388353475090508</v>
      </c>
      <c r="Q11" s="211">
        <f t="shared" si="0"/>
        <v>0.21049411044821784</v>
      </c>
      <c r="R11" s="211">
        <f t="shared" si="0"/>
        <v>4.8952118708887873E-3</v>
      </c>
      <c r="S11" s="211">
        <f t="shared" si="0"/>
        <v>0.19366681964203764</v>
      </c>
      <c r="T11" s="211">
        <f t="shared" si="0"/>
        <v>7.9445209321299268E-2</v>
      </c>
      <c r="U11" s="211">
        <f t="shared" si="0"/>
        <v>0.11207995512722452</v>
      </c>
      <c r="V11" s="211">
        <f t="shared" si="0"/>
        <v>2.1416551935138444E-3</v>
      </c>
      <c r="W11" s="211">
        <f t="shared" si="0"/>
        <v>9.5354647901687833E-3</v>
      </c>
      <c r="X11" s="211">
        <f t="shared" si="0"/>
        <v>2.5291927999592064E-2</v>
      </c>
      <c r="Y11" s="211">
        <f t="shared" si="0"/>
        <v>0.55616745703941661</v>
      </c>
    </row>
    <row r="12" spans="1:25">
      <c r="A12" s="20">
        <v>37315</v>
      </c>
      <c r="B12" s="36">
        <v>19990</v>
      </c>
      <c r="C12" s="36">
        <v>8080</v>
      </c>
      <c r="D12" s="36">
        <v>4277</v>
      </c>
      <c r="E12" s="36">
        <v>118</v>
      </c>
      <c r="F12" s="36">
        <v>2989</v>
      </c>
      <c r="G12" s="36">
        <v>986</v>
      </c>
      <c r="H12" s="36">
        <v>1941</v>
      </c>
      <c r="I12" s="36">
        <v>62</v>
      </c>
      <c r="J12" s="36">
        <v>189</v>
      </c>
      <c r="K12" s="36">
        <v>506</v>
      </c>
      <c r="L12" s="36">
        <v>11909</v>
      </c>
      <c r="M12" s="212"/>
      <c r="N12" s="20">
        <v>37315</v>
      </c>
      <c r="O12" s="211">
        <f t="shared" si="0"/>
        <v>1</v>
      </c>
      <c r="P12" s="211">
        <f t="shared" si="0"/>
        <v>0.40420210105052529</v>
      </c>
      <c r="Q12" s="211">
        <f t="shared" si="0"/>
        <v>0.21395697848924461</v>
      </c>
      <c r="R12" s="211">
        <f t="shared" si="0"/>
        <v>5.9029514757378693E-3</v>
      </c>
      <c r="S12" s="211">
        <f t="shared" si="0"/>
        <v>0.14952476238119058</v>
      </c>
      <c r="T12" s="211">
        <f t="shared" si="0"/>
        <v>4.9324662331165579E-2</v>
      </c>
      <c r="U12" s="211">
        <f t="shared" si="0"/>
        <v>9.7098549274637319E-2</v>
      </c>
      <c r="V12" s="211">
        <f t="shared" si="0"/>
        <v>3.1015507753876939E-3</v>
      </c>
      <c r="W12" s="211">
        <f t="shared" si="0"/>
        <v>9.4547273636818412E-3</v>
      </c>
      <c r="X12" s="211">
        <f t="shared" si="0"/>
        <v>2.5312656328164082E-2</v>
      </c>
      <c r="Y12" s="211">
        <f t="shared" si="0"/>
        <v>0.59574787393696849</v>
      </c>
    </row>
    <row r="13" spans="1:25">
      <c r="A13" s="20">
        <v>37346</v>
      </c>
      <c r="B13" s="36">
        <v>20635</v>
      </c>
      <c r="C13" s="36">
        <v>8099</v>
      </c>
      <c r="D13" s="36">
        <v>4395</v>
      </c>
      <c r="E13" s="36">
        <v>94</v>
      </c>
      <c r="F13" s="36">
        <v>2889</v>
      </c>
      <c r="G13" s="36">
        <v>799</v>
      </c>
      <c r="H13" s="36">
        <v>2056</v>
      </c>
      <c r="I13" s="36">
        <v>34</v>
      </c>
      <c r="J13" s="36">
        <v>200</v>
      </c>
      <c r="K13" s="36">
        <v>520</v>
      </c>
      <c r="L13" s="36">
        <v>12536</v>
      </c>
      <c r="M13" s="212"/>
      <c r="N13" s="20">
        <v>37346</v>
      </c>
      <c r="O13" s="211">
        <f t="shared" si="0"/>
        <v>1</v>
      </c>
      <c r="P13" s="211">
        <f t="shared" si="0"/>
        <v>0.39248849042888295</v>
      </c>
      <c r="Q13" s="211">
        <f t="shared" si="0"/>
        <v>0.21298764235522172</v>
      </c>
      <c r="R13" s="211">
        <f t="shared" si="0"/>
        <v>4.5553670947419437E-3</v>
      </c>
      <c r="S13" s="211">
        <f t="shared" si="0"/>
        <v>0.14000484613520717</v>
      </c>
      <c r="T13" s="211">
        <f t="shared" si="0"/>
        <v>3.872062030530652E-2</v>
      </c>
      <c r="U13" s="211">
        <f t="shared" si="0"/>
        <v>9.9636539859462081E-2</v>
      </c>
      <c r="V13" s="211">
        <f t="shared" si="0"/>
        <v>1.6476859704385753E-3</v>
      </c>
      <c r="W13" s="211">
        <f t="shared" si="0"/>
        <v>9.6922704143445598E-3</v>
      </c>
      <c r="X13" s="211">
        <f t="shared" si="0"/>
        <v>2.5199903077295856E-2</v>
      </c>
      <c r="Y13" s="211">
        <f t="shared" si="0"/>
        <v>0.60751150957111699</v>
      </c>
    </row>
    <row r="14" spans="1:25">
      <c r="A14" s="20">
        <v>37376</v>
      </c>
      <c r="B14" s="36">
        <v>21226</v>
      </c>
      <c r="C14" s="36">
        <v>8557</v>
      </c>
      <c r="D14" s="36">
        <v>4528</v>
      </c>
      <c r="E14" s="36">
        <v>115</v>
      </c>
      <c r="F14" s="36">
        <v>3192</v>
      </c>
      <c r="G14" s="36">
        <v>1068</v>
      </c>
      <c r="H14" s="36">
        <v>2089</v>
      </c>
      <c r="I14" s="36">
        <v>35</v>
      </c>
      <c r="J14" s="36">
        <v>190</v>
      </c>
      <c r="K14" s="36">
        <v>532</v>
      </c>
      <c r="L14" s="36">
        <v>12669</v>
      </c>
      <c r="M14" s="212"/>
      <c r="N14" s="20">
        <v>37376</v>
      </c>
      <c r="O14" s="211">
        <f t="shared" si="0"/>
        <v>1</v>
      </c>
      <c r="P14" s="211">
        <f t="shared" si="0"/>
        <v>0.40313766135871104</v>
      </c>
      <c r="Q14" s="211">
        <f t="shared" si="0"/>
        <v>0.21332328276641854</v>
      </c>
      <c r="R14" s="211">
        <f t="shared" si="0"/>
        <v>5.4178837275040042E-3</v>
      </c>
      <c r="S14" s="211">
        <f t="shared" si="0"/>
        <v>0.15038160746254595</v>
      </c>
      <c r="T14" s="211">
        <f t="shared" si="0"/>
        <v>5.0315650617167626E-2</v>
      </c>
      <c r="U14" s="211">
        <f t="shared" si="0"/>
        <v>9.8417035710920572E-2</v>
      </c>
      <c r="V14" s="211">
        <f t="shared" si="0"/>
        <v>1.6489211344577405E-3</v>
      </c>
      <c r="W14" s="211">
        <f t="shared" si="0"/>
        <v>8.9512861584848773E-3</v>
      </c>
      <c r="X14" s="211">
        <f t="shared" si="0"/>
        <v>2.5063601243757654E-2</v>
      </c>
      <c r="Y14" s="211">
        <f t="shared" si="0"/>
        <v>0.59686233864128901</v>
      </c>
    </row>
    <row r="15" spans="1:25">
      <c r="A15" s="20">
        <v>37407</v>
      </c>
      <c r="B15" s="36">
        <v>21923</v>
      </c>
      <c r="C15" s="36">
        <v>8605</v>
      </c>
      <c r="D15" s="36">
        <v>4509</v>
      </c>
      <c r="E15" s="36">
        <v>154</v>
      </c>
      <c r="F15" s="36">
        <v>3109</v>
      </c>
      <c r="G15" s="36">
        <v>691</v>
      </c>
      <c r="H15" s="36">
        <v>2319</v>
      </c>
      <c r="I15" s="36">
        <v>99</v>
      </c>
      <c r="J15" s="36">
        <v>293</v>
      </c>
      <c r="K15" s="36">
        <v>540</v>
      </c>
      <c r="L15" s="36">
        <v>13318</v>
      </c>
      <c r="M15" s="212"/>
      <c r="N15" s="20">
        <v>37407</v>
      </c>
      <c r="O15" s="211">
        <f t="shared" si="0"/>
        <v>1</v>
      </c>
      <c r="P15" s="211">
        <f t="shared" si="0"/>
        <v>0.39251014915841809</v>
      </c>
      <c r="Q15" s="211">
        <f t="shared" si="0"/>
        <v>0.20567440587510832</v>
      </c>
      <c r="R15" s="211">
        <f t="shared" si="0"/>
        <v>7.0245860511791271E-3</v>
      </c>
      <c r="S15" s="211">
        <f t="shared" si="0"/>
        <v>0.14181453268257083</v>
      </c>
      <c r="T15" s="211">
        <f t="shared" si="0"/>
        <v>3.1519408840031016E-2</v>
      </c>
      <c r="U15" s="211">
        <f t="shared" si="0"/>
        <v>0.10577931852392465</v>
      </c>
      <c r="V15" s="211">
        <f t="shared" si="0"/>
        <v>4.5158053186151528E-3</v>
      </c>
      <c r="W15" s="211">
        <f t="shared" si="0"/>
        <v>1.3364959175295352E-2</v>
      </c>
      <c r="X15" s="211">
        <f t="shared" si="0"/>
        <v>2.4631665374264471E-2</v>
      </c>
      <c r="Y15" s="211">
        <f t="shared" si="0"/>
        <v>0.60748985084158191</v>
      </c>
    </row>
    <row r="16" spans="1:25">
      <c r="A16" s="20">
        <v>37437</v>
      </c>
      <c r="B16" s="36">
        <v>22431</v>
      </c>
      <c r="C16" s="36">
        <v>8715</v>
      </c>
      <c r="D16" s="36">
        <v>4749</v>
      </c>
      <c r="E16" s="36">
        <v>110</v>
      </c>
      <c r="F16" s="36">
        <v>3002</v>
      </c>
      <c r="G16" s="36">
        <v>617</v>
      </c>
      <c r="H16" s="36">
        <v>2300</v>
      </c>
      <c r="I16" s="36">
        <v>86</v>
      </c>
      <c r="J16" s="36">
        <v>311</v>
      </c>
      <c r="K16" s="36">
        <v>542</v>
      </c>
      <c r="L16" s="36">
        <v>13717</v>
      </c>
      <c r="M16" s="212"/>
      <c r="N16" s="20">
        <v>37437</v>
      </c>
      <c r="O16" s="211">
        <f t="shared" si="0"/>
        <v>1</v>
      </c>
      <c r="P16" s="211">
        <f t="shared" si="0"/>
        <v>0.38852480941554102</v>
      </c>
      <c r="Q16" s="211">
        <f t="shared" si="0"/>
        <v>0.21171592884846863</v>
      </c>
      <c r="R16" s="211">
        <f t="shared" si="0"/>
        <v>4.9039276001961573E-3</v>
      </c>
      <c r="S16" s="211">
        <f t="shared" si="0"/>
        <v>0.1338326423253533</v>
      </c>
      <c r="T16" s="211">
        <f t="shared" si="0"/>
        <v>2.7506575721100265E-2</v>
      </c>
      <c r="U16" s="211">
        <f t="shared" si="0"/>
        <v>0.10253666800410147</v>
      </c>
      <c r="V16" s="211">
        <f t="shared" si="0"/>
        <v>3.833979760153359E-3</v>
      </c>
      <c r="W16" s="211">
        <f t="shared" si="0"/>
        <v>1.386474076055459E-2</v>
      </c>
      <c r="X16" s="211">
        <f t="shared" si="0"/>
        <v>2.4162988720966519E-2</v>
      </c>
      <c r="Y16" s="211">
        <f t="shared" si="0"/>
        <v>0.61151977174446082</v>
      </c>
    </row>
    <row r="17" spans="1:25">
      <c r="A17" s="20">
        <v>37468</v>
      </c>
      <c r="B17" s="36">
        <v>23087</v>
      </c>
      <c r="C17" s="36">
        <v>8929</v>
      </c>
      <c r="D17" s="36">
        <v>4997</v>
      </c>
      <c r="E17" s="36">
        <v>109</v>
      </c>
      <c r="F17" s="36">
        <v>2885</v>
      </c>
      <c r="G17" s="36">
        <v>606</v>
      </c>
      <c r="H17" s="36">
        <v>2192</v>
      </c>
      <c r="I17" s="36">
        <v>87</v>
      </c>
      <c r="J17" s="36">
        <v>397</v>
      </c>
      <c r="K17" s="36">
        <v>542</v>
      </c>
      <c r="L17" s="36">
        <v>14158</v>
      </c>
      <c r="M17" s="212"/>
      <c r="N17" s="20">
        <v>37468</v>
      </c>
      <c r="O17" s="211">
        <f t="shared" si="0"/>
        <v>1</v>
      </c>
      <c r="P17" s="211">
        <f t="shared" si="0"/>
        <v>0.3867544505565903</v>
      </c>
      <c r="Q17" s="211">
        <f t="shared" si="0"/>
        <v>0.21644215359293109</v>
      </c>
      <c r="R17" s="211">
        <f t="shared" si="0"/>
        <v>4.7212717113527094E-3</v>
      </c>
      <c r="S17" s="211">
        <f t="shared" si="0"/>
        <v>0.12496209988305107</v>
      </c>
      <c r="T17" s="211">
        <f t="shared" si="0"/>
        <v>2.6248538138346256E-2</v>
      </c>
      <c r="U17" s="211">
        <f t="shared" si="0"/>
        <v>9.4945207259496692E-2</v>
      </c>
      <c r="V17" s="211">
        <f t="shared" si="0"/>
        <v>3.7683544852081256E-3</v>
      </c>
      <c r="W17" s="211">
        <f t="shared" si="0"/>
        <v>1.7195824489972714E-2</v>
      </c>
      <c r="X17" s="211">
        <f t="shared" si="0"/>
        <v>2.3476415298652922E-2</v>
      </c>
      <c r="Y17" s="211">
        <f t="shared" si="0"/>
        <v>0.6132455494434097</v>
      </c>
    </row>
    <row r="18" spans="1:25">
      <c r="A18" s="20">
        <v>37499</v>
      </c>
      <c r="B18" s="36">
        <v>23707</v>
      </c>
      <c r="C18" s="36">
        <v>8747</v>
      </c>
      <c r="D18" s="36">
        <v>4895</v>
      </c>
      <c r="E18" s="36">
        <v>74</v>
      </c>
      <c r="F18" s="36">
        <v>2878</v>
      </c>
      <c r="G18" s="36">
        <v>810</v>
      </c>
      <c r="H18" s="36">
        <v>2028</v>
      </c>
      <c r="I18" s="36">
        <v>41</v>
      </c>
      <c r="J18" s="36">
        <v>366</v>
      </c>
      <c r="K18" s="36">
        <v>534</v>
      </c>
      <c r="L18" s="36">
        <v>14960</v>
      </c>
      <c r="M18" s="212"/>
      <c r="N18" s="20">
        <v>37499</v>
      </c>
      <c r="O18" s="211">
        <f t="shared" si="0"/>
        <v>1</v>
      </c>
      <c r="P18" s="211">
        <f t="shared" si="0"/>
        <v>0.36896275361707515</v>
      </c>
      <c r="Q18" s="211">
        <f t="shared" si="0"/>
        <v>0.20647909900029526</v>
      </c>
      <c r="R18" s="211">
        <f t="shared" si="0"/>
        <v>3.1214409246214199E-3</v>
      </c>
      <c r="S18" s="211">
        <f t="shared" si="0"/>
        <v>0.12139874298730333</v>
      </c>
      <c r="T18" s="211">
        <f t="shared" si="0"/>
        <v>3.4167123634369592E-2</v>
      </c>
      <c r="U18" s="211">
        <f t="shared" si="0"/>
        <v>8.5544353988273508E-2</v>
      </c>
      <c r="V18" s="211">
        <f t="shared" si="0"/>
        <v>1.7294469987767327E-3</v>
      </c>
      <c r="W18" s="211">
        <f t="shared" si="0"/>
        <v>1.5438478086641077E-2</v>
      </c>
      <c r="X18" s="211">
        <f t="shared" si="0"/>
        <v>2.2524992618214029E-2</v>
      </c>
      <c r="Y18" s="211">
        <f t="shared" si="0"/>
        <v>0.63103724638292491</v>
      </c>
    </row>
    <row r="19" spans="1:25">
      <c r="A19" s="20">
        <v>37529</v>
      </c>
      <c r="B19" s="36">
        <v>24149</v>
      </c>
      <c r="C19" s="36">
        <v>9046</v>
      </c>
      <c r="D19" s="36">
        <v>5003</v>
      </c>
      <c r="E19" s="36">
        <v>80</v>
      </c>
      <c r="F19" s="36">
        <v>3086</v>
      </c>
      <c r="G19" s="36">
        <v>996</v>
      </c>
      <c r="H19" s="36">
        <v>2051</v>
      </c>
      <c r="I19" s="36">
        <v>39</v>
      </c>
      <c r="J19" s="36">
        <v>356</v>
      </c>
      <c r="K19" s="36">
        <v>521</v>
      </c>
      <c r="L19" s="36">
        <v>15104</v>
      </c>
      <c r="M19" s="212"/>
      <c r="N19" s="20">
        <v>37529</v>
      </c>
      <c r="O19" s="211">
        <f t="shared" si="0"/>
        <v>1</v>
      </c>
      <c r="P19" s="211">
        <f t="shared" si="0"/>
        <v>0.37459108037599903</v>
      </c>
      <c r="Q19" s="211">
        <f t="shared" si="0"/>
        <v>0.2071721396331111</v>
      </c>
      <c r="R19" s="211">
        <f t="shared" si="0"/>
        <v>3.3127665741852666E-3</v>
      </c>
      <c r="S19" s="211">
        <f t="shared" si="0"/>
        <v>0.12778997059919667</v>
      </c>
      <c r="T19" s="211">
        <f t="shared" si="0"/>
        <v>4.1243943848606565E-2</v>
      </c>
      <c r="U19" s="211">
        <f t="shared" si="0"/>
        <v>8.4931053045674776E-2</v>
      </c>
      <c r="V19" s="211">
        <f t="shared" si="0"/>
        <v>1.6149737049153173E-3</v>
      </c>
      <c r="W19" s="211">
        <f t="shared" si="0"/>
        <v>1.4741811255124436E-2</v>
      </c>
      <c r="X19" s="211">
        <f t="shared" si="0"/>
        <v>2.1574392314381546E-2</v>
      </c>
      <c r="Y19" s="211">
        <f t="shared" si="0"/>
        <v>0.62545032920617827</v>
      </c>
    </row>
    <row r="20" spans="1:25">
      <c r="A20" s="20">
        <v>37560</v>
      </c>
      <c r="B20" s="36">
        <v>21707</v>
      </c>
      <c r="C20" s="36">
        <v>7674</v>
      </c>
      <c r="D20" s="36">
        <v>4327</v>
      </c>
      <c r="E20" s="36">
        <v>80</v>
      </c>
      <c r="F20" s="36">
        <v>2684</v>
      </c>
      <c r="G20" s="36">
        <v>676</v>
      </c>
      <c r="H20" s="36">
        <v>1940</v>
      </c>
      <c r="I20" s="36">
        <v>68</v>
      </c>
      <c r="J20" s="36">
        <v>105</v>
      </c>
      <c r="K20" s="36">
        <v>477</v>
      </c>
      <c r="L20" s="36">
        <v>14033</v>
      </c>
      <c r="M20" s="212"/>
      <c r="N20" s="20">
        <v>37560</v>
      </c>
      <c r="O20" s="211">
        <f t="shared" si="0"/>
        <v>1</v>
      </c>
      <c r="P20" s="211">
        <f t="shared" si="0"/>
        <v>0.35352651218500947</v>
      </c>
      <c r="Q20" s="211">
        <f t="shared" si="0"/>
        <v>0.19933661952365597</v>
      </c>
      <c r="R20" s="211">
        <f t="shared" si="0"/>
        <v>3.6854470908002025E-3</v>
      </c>
      <c r="S20" s="211">
        <f t="shared" si="0"/>
        <v>0.1236467498963468</v>
      </c>
      <c r="T20" s="211">
        <f t="shared" si="0"/>
        <v>3.1142027917261714E-2</v>
      </c>
      <c r="U20" s="211">
        <f t="shared" si="0"/>
        <v>8.9372091951904917E-2</v>
      </c>
      <c r="V20" s="211">
        <f t="shared" si="0"/>
        <v>3.1326300271801721E-3</v>
      </c>
      <c r="W20" s="211">
        <f t="shared" si="0"/>
        <v>4.8371493066752657E-3</v>
      </c>
      <c r="X20" s="211">
        <f t="shared" si="0"/>
        <v>2.1974478278896207E-2</v>
      </c>
      <c r="Y20" s="211">
        <f t="shared" si="0"/>
        <v>0.64647348781499059</v>
      </c>
    </row>
    <row r="21" spans="1:25">
      <c r="A21" s="20">
        <v>37590</v>
      </c>
      <c r="B21" s="36">
        <v>22321</v>
      </c>
      <c r="C21" s="36">
        <v>7792</v>
      </c>
      <c r="D21" s="36">
        <v>4407</v>
      </c>
      <c r="E21" s="36">
        <v>78</v>
      </c>
      <c r="F21" s="36">
        <v>2722</v>
      </c>
      <c r="G21" s="36">
        <v>721</v>
      </c>
      <c r="H21" s="36">
        <v>1932</v>
      </c>
      <c r="I21" s="36">
        <v>68</v>
      </c>
      <c r="J21" s="36">
        <v>105</v>
      </c>
      <c r="K21" s="36">
        <v>479</v>
      </c>
      <c r="L21" s="36">
        <v>14529</v>
      </c>
      <c r="M21" s="212"/>
      <c r="N21" s="20">
        <v>37590</v>
      </c>
      <c r="O21" s="211">
        <f t="shared" si="0"/>
        <v>1</v>
      </c>
      <c r="P21" s="211">
        <f t="shared" si="0"/>
        <v>0.3490883024954079</v>
      </c>
      <c r="Q21" s="211">
        <f t="shared" si="0"/>
        <v>0.19743739079790332</v>
      </c>
      <c r="R21" s="211">
        <f t="shared" si="0"/>
        <v>3.4944670937682005E-3</v>
      </c>
      <c r="S21" s="211">
        <f t="shared" si="0"/>
        <v>0.12194794140047489</v>
      </c>
      <c r="T21" s="211">
        <f t="shared" si="0"/>
        <v>3.2301420187267595E-2</v>
      </c>
      <c r="U21" s="211">
        <f t="shared" si="0"/>
        <v>8.655526186102773E-2</v>
      </c>
      <c r="V21" s="211">
        <f t="shared" si="0"/>
        <v>3.0464584920030465E-3</v>
      </c>
      <c r="W21" s="211">
        <f t="shared" si="0"/>
        <v>4.7040903185341159E-3</v>
      </c>
      <c r="X21" s="211">
        <f t="shared" si="0"/>
        <v>2.1459612024550871E-2</v>
      </c>
      <c r="Y21" s="211">
        <f t="shared" si="0"/>
        <v>0.6509116975045921</v>
      </c>
    </row>
    <row r="22" spans="1:25">
      <c r="A22" s="20">
        <v>37621</v>
      </c>
      <c r="B22" s="36">
        <v>22323</v>
      </c>
      <c r="C22" s="36">
        <v>7655</v>
      </c>
      <c r="D22" s="36">
        <v>4413</v>
      </c>
      <c r="E22" s="36">
        <v>77</v>
      </c>
      <c r="F22" s="36">
        <v>2583</v>
      </c>
      <c r="G22" s="36">
        <v>654</v>
      </c>
      <c r="H22" s="36">
        <v>1866</v>
      </c>
      <c r="I22" s="36">
        <v>63</v>
      </c>
      <c r="J22" s="36">
        <v>105</v>
      </c>
      <c r="K22" s="36">
        <v>477</v>
      </c>
      <c r="L22" s="36">
        <v>14668</v>
      </c>
      <c r="M22" s="212"/>
      <c r="N22" s="20">
        <v>37621</v>
      </c>
      <c r="O22" s="211">
        <f t="shared" si="0"/>
        <v>1</v>
      </c>
      <c r="P22" s="211">
        <f t="shared" si="0"/>
        <v>0.34291985844196571</v>
      </c>
      <c r="Q22" s="211">
        <f t="shared" si="0"/>
        <v>0.19768848273081574</v>
      </c>
      <c r="R22" s="211">
        <f t="shared" si="0"/>
        <v>3.4493571652555659E-3</v>
      </c>
      <c r="S22" s="211">
        <f t="shared" si="0"/>
        <v>0.11571025399811853</v>
      </c>
      <c r="T22" s="211">
        <f t="shared" si="0"/>
        <v>2.9297137481521299E-2</v>
      </c>
      <c r="U22" s="211">
        <f t="shared" si="0"/>
        <v>8.3590915199569946E-2</v>
      </c>
      <c r="V22" s="211">
        <f t="shared" si="0"/>
        <v>2.8222013170272815E-3</v>
      </c>
      <c r="W22" s="211">
        <f t="shared" si="0"/>
        <v>4.7036688617121351E-3</v>
      </c>
      <c r="X22" s="211">
        <f t="shared" si="0"/>
        <v>2.1368095686063703E-2</v>
      </c>
      <c r="Y22" s="211">
        <f t="shared" si="0"/>
        <v>0.65708014155803429</v>
      </c>
    </row>
    <row r="23" spans="1:25">
      <c r="A23" s="20">
        <v>37652</v>
      </c>
      <c r="B23" s="36">
        <v>22250</v>
      </c>
      <c r="C23" s="36">
        <v>7422.1689999999999</v>
      </c>
      <c r="D23" s="36">
        <v>4376.1689999999999</v>
      </c>
      <c r="E23" s="36">
        <v>80</v>
      </c>
      <c r="F23" s="36">
        <v>2404</v>
      </c>
      <c r="G23" s="36">
        <v>657</v>
      </c>
      <c r="H23" s="36">
        <v>1653</v>
      </c>
      <c r="I23" s="36">
        <v>94</v>
      </c>
      <c r="J23" s="36">
        <v>90</v>
      </c>
      <c r="K23" s="36">
        <v>472</v>
      </c>
      <c r="L23" s="36">
        <v>14827.831</v>
      </c>
      <c r="M23" s="212"/>
      <c r="N23" s="20">
        <v>37652</v>
      </c>
      <c r="O23" s="211">
        <f t="shared" ref="O23:Y46" si="1">B23/$B23</f>
        <v>1</v>
      </c>
      <c r="P23" s="211">
        <f t="shared" si="1"/>
        <v>0.33358062921348314</v>
      </c>
      <c r="Q23" s="211">
        <f t="shared" si="1"/>
        <v>0.19668175280898875</v>
      </c>
      <c r="R23" s="211">
        <f t="shared" si="1"/>
        <v>3.5955056179775282E-3</v>
      </c>
      <c r="S23" s="211">
        <f t="shared" si="1"/>
        <v>0.10804494382022473</v>
      </c>
      <c r="T23" s="211">
        <f t="shared" si="1"/>
        <v>2.9528089887640451E-2</v>
      </c>
      <c r="U23" s="211">
        <f t="shared" si="1"/>
        <v>7.4292134831460674E-2</v>
      </c>
      <c r="V23" s="211">
        <f t="shared" si="1"/>
        <v>4.2247191011235957E-3</v>
      </c>
      <c r="W23" s="211">
        <f t="shared" si="1"/>
        <v>4.0449438202247194E-3</v>
      </c>
      <c r="X23" s="211">
        <f t="shared" si="1"/>
        <v>2.1213483146067417E-2</v>
      </c>
      <c r="Y23" s="211">
        <f t="shared" si="1"/>
        <v>0.66641937078651681</v>
      </c>
    </row>
    <row r="24" spans="1:25">
      <c r="A24" s="20">
        <v>37680</v>
      </c>
      <c r="B24" s="36">
        <v>23386</v>
      </c>
      <c r="C24" s="36">
        <v>7841.0110000000004</v>
      </c>
      <c r="D24" s="36">
        <v>4322.0110000000004</v>
      </c>
      <c r="E24" s="36">
        <v>77</v>
      </c>
      <c r="F24" s="36">
        <v>2918</v>
      </c>
      <c r="G24" s="36">
        <v>1031</v>
      </c>
      <c r="H24" s="36">
        <v>1782</v>
      </c>
      <c r="I24" s="36">
        <v>105</v>
      </c>
      <c r="J24" s="36">
        <v>108</v>
      </c>
      <c r="K24" s="36">
        <v>416</v>
      </c>
      <c r="L24" s="36">
        <v>15544.989</v>
      </c>
      <c r="M24" s="212"/>
      <c r="N24" s="20">
        <v>37680</v>
      </c>
      <c r="O24" s="211">
        <f t="shared" si="1"/>
        <v>1</v>
      </c>
      <c r="P24" s="211">
        <f t="shared" si="1"/>
        <v>0.33528653895493032</v>
      </c>
      <c r="Q24" s="211">
        <f t="shared" si="1"/>
        <v>0.18481189600615755</v>
      </c>
      <c r="R24" s="211">
        <f t="shared" si="1"/>
        <v>3.292568203198495E-3</v>
      </c>
      <c r="S24" s="211">
        <f t="shared" si="1"/>
        <v>0.12477550671341829</v>
      </c>
      <c r="T24" s="211">
        <f t="shared" si="1"/>
        <v>4.408620542204738E-2</v>
      </c>
      <c r="U24" s="211">
        <f t="shared" si="1"/>
        <v>7.61994355597366E-2</v>
      </c>
      <c r="V24" s="211">
        <f t="shared" si="1"/>
        <v>4.4898657316343113E-3</v>
      </c>
      <c r="W24" s="211">
        <f t="shared" si="1"/>
        <v>4.6181476096810057E-3</v>
      </c>
      <c r="X24" s="211">
        <f t="shared" si="1"/>
        <v>1.7788420422474985E-2</v>
      </c>
      <c r="Y24" s="211">
        <f t="shared" si="1"/>
        <v>0.66471346104506968</v>
      </c>
    </row>
    <row r="25" spans="1:25">
      <c r="A25" s="20">
        <v>37711</v>
      </c>
      <c r="B25" s="36">
        <v>23520</v>
      </c>
      <c r="C25" s="36">
        <v>7624.6779999999999</v>
      </c>
      <c r="D25" s="36">
        <v>4275.6779999999999</v>
      </c>
      <c r="E25" s="36">
        <v>77</v>
      </c>
      <c r="F25" s="36">
        <v>2710</v>
      </c>
      <c r="G25" s="36">
        <v>832</v>
      </c>
      <c r="H25" s="36">
        <v>1764</v>
      </c>
      <c r="I25" s="36">
        <v>114</v>
      </c>
      <c r="J25" s="36">
        <v>97</v>
      </c>
      <c r="K25" s="36">
        <v>465</v>
      </c>
      <c r="L25" s="36">
        <v>15895.322</v>
      </c>
      <c r="M25" s="212"/>
      <c r="N25" s="20">
        <v>37711</v>
      </c>
      <c r="O25" s="211">
        <f t="shared" si="1"/>
        <v>1</v>
      </c>
      <c r="P25" s="211">
        <f t="shared" si="1"/>
        <v>0.32417848639455782</v>
      </c>
      <c r="Q25" s="211">
        <f t="shared" si="1"/>
        <v>0.18178903061224488</v>
      </c>
      <c r="R25" s="211">
        <f t="shared" si="1"/>
        <v>3.2738095238095239E-3</v>
      </c>
      <c r="S25" s="211">
        <f t="shared" si="1"/>
        <v>0.11522108843537415</v>
      </c>
      <c r="T25" s="211">
        <f t="shared" si="1"/>
        <v>3.5374149659863949E-2</v>
      </c>
      <c r="U25" s="211">
        <f t="shared" si="1"/>
        <v>7.4999999999999997E-2</v>
      </c>
      <c r="V25" s="211">
        <f t="shared" si="1"/>
        <v>4.8469387755102041E-3</v>
      </c>
      <c r="W25" s="211">
        <f t="shared" si="1"/>
        <v>4.1241496598639453E-3</v>
      </c>
      <c r="X25" s="211">
        <f t="shared" si="1"/>
        <v>1.9770408163265307E-2</v>
      </c>
      <c r="Y25" s="211">
        <f t="shared" si="1"/>
        <v>0.67582151360544218</v>
      </c>
    </row>
    <row r="26" spans="1:25">
      <c r="A26" s="20">
        <v>37741</v>
      </c>
      <c r="B26" s="36">
        <v>24265</v>
      </c>
      <c r="C26" s="36">
        <v>7648.2529999999997</v>
      </c>
      <c r="D26" s="36">
        <v>4218.2529999999997</v>
      </c>
      <c r="E26" s="36">
        <v>85</v>
      </c>
      <c r="F26" s="36">
        <v>2779</v>
      </c>
      <c r="G26" s="36">
        <v>961</v>
      </c>
      <c r="H26" s="36">
        <v>1708</v>
      </c>
      <c r="I26" s="36">
        <v>109</v>
      </c>
      <c r="J26" s="36">
        <v>109</v>
      </c>
      <c r="K26" s="36">
        <v>457</v>
      </c>
      <c r="L26" s="36">
        <v>16616.746999999999</v>
      </c>
      <c r="M26" s="212"/>
      <c r="N26" s="20">
        <v>37741</v>
      </c>
      <c r="O26" s="211">
        <f t="shared" si="1"/>
        <v>1</v>
      </c>
      <c r="P26" s="211">
        <f t="shared" si="1"/>
        <v>0.31519690912837417</v>
      </c>
      <c r="Q26" s="211">
        <f t="shared" si="1"/>
        <v>0.17384104677519061</v>
      </c>
      <c r="R26" s="211">
        <f t="shared" si="1"/>
        <v>3.5029878425716053E-3</v>
      </c>
      <c r="S26" s="211">
        <f t="shared" si="1"/>
        <v>0.11452709664125284</v>
      </c>
      <c r="T26" s="211">
        <f t="shared" si="1"/>
        <v>3.9604368431897796E-2</v>
      </c>
      <c r="U26" s="211">
        <f t="shared" si="1"/>
        <v>7.0389449824850611E-2</v>
      </c>
      <c r="V26" s="211">
        <f t="shared" si="1"/>
        <v>4.4920667628271169E-3</v>
      </c>
      <c r="W26" s="211">
        <f t="shared" si="1"/>
        <v>4.4920667628271169E-3</v>
      </c>
      <c r="X26" s="211">
        <f t="shared" si="1"/>
        <v>1.8833711106532043E-2</v>
      </c>
      <c r="Y26" s="211">
        <f t="shared" si="1"/>
        <v>0.68480309087162572</v>
      </c>
    </row>
    <row r="27" spans="1:25">
      <c r="A27" s="20">
        <v>37772</v>
      </c>
      <c r="B27" s="36">
        <v>24873</v>
      </c>
      <c r="C27" s="36">
        <v>7639.549</v>
      </c>
      <c r="D27" s="36">
        <v>4276.549</v>
      </c>
      <c r="E27" s="36">
        <v>144</v>
      </c>
      <c r="F27" s="36">
        <v>2649</v>
      </c>
      <c r="G27" s="36">
        <v>880</v>
      </c>
      <c r="H27" s="36">
        <v>1653</v>
      </c>
      <c r="I27" s="36">
        <v>115</v>
      </c>
      <c r="J27" s="36">
        <v>112</v>
      </c>
      <c r="K27" s="36">
        <v>458</v>
      </c>
      <c r="L27" s="36">
        <v>17233.451000000001</v>
      </c>
      <c r="M27" s="212"/>
      <c r="N27" s="20">
        <v>37772</v>
      </c>
      <c r="O27" s="211">
        <f t="shared" si="1"/>
        <v>1</v>
      </c>
      <c r="P27" s="211">
        <f t="shared" si="1"/>
        <v>0.30714224259236922</v>
      </c>
      <c r="Q27" s="211">
        <f t="shared" si="1"/>
        <v>0.17193539179029468</v>
      </c>
      <c r="R27" s="211">
        <f t="shared" si="1"/>
        <v>5.7894102038354841E-3</v>
      </c>
      <c r="S27" s="211">
        <f t="shared" si="1"/>
        <v>0.10650102520805693</v>
      </c>
      <c r="T27" s="211">
        <f t="shared" si="1"/>
        <v>3.5379729023439069E-2</v>
      </c>
      <c r="U27" s="211">
        <f t="shared" si="1"/>
        <v>6.6457604631528167E-2</v>
      </c>
      <c r="V27" s="211">
        <f t="shared" si="1"/>
        <v>4.62348731556306E-3</v>
      </c>
      <c r="W27" s="211">
        <f t="shared" si="1"/>
        <v>4.5028746029831543E-3</v>
      </c>
      <c r="X27" s="211">
        <f t="shared" si="1"/>
        <v>1.8413540787198972E-2</v>
      </c>
      <c r="Y27" s="211">
        <f t="shared" si="1"/>
        <v>0.69285775740763078</v>
      </c>
    </row>
    <row r="28" spans="1:25">
      <c r="A28" s="20">
        <v>37802</v>
      </c>
      <c r="B28" s="36">
        <v>25432</v>
      </c>
      <c r="C28" s="36">
        <v>7574.9030000000002</v>
      </c>
      <c r="D28" s="36">
        <v>4326.9030000000002</v>
      </c>
      <c r="E28" s="36">
        <v>137</v>
      </c>
      <c r="F28" s="36">
        <v>2540</v>
      </c>
      <c r="G28" s="36">
        <v>816</v>
      </c>
      <c r="H28" s="36">
        <v>1608</v>
      </c>
      <c r="I28" s="36">
        <v>116</v>
      </c>
      <c r="J28" s="36">
        <v>122</v>
      </c>
      <c r="K28" s="36">
        <v>449</v>
      </c>
      <c r="L28" s="36">
        <v>17857.097000000002</v>
      </c>
      <c r="M28" s="212"/>
      <c r="N28" s="20">
        <v>37802</v>
      </c>
      <c r="O28" s="211">
        <f t="shared" si="1"/>
        <v>1</v>
      </c>
      <c r="P28" s="211">
        <f t="shared" si="1"/>
        <v>0.29784928436615288</v>
      </c>
      <c r="Q28" s="211">
        <f t="shared" si="1"/>
        <v>0.17013616703365839</v>
      </c>
      <c r="R28" s="211">
        <f t="shared" si="1"/>
        <v>5.3869141239383453E-3</v>
      </c>
      <c r="S28" s="211">
        <f t="shared" si="1"/>
        <v>9.9874174268637941E-2</v>
      </c>
      <c r="T28" s="211">
        <f t="shared" si="1"/>
        <v>3.2085561497326207E-2</v>
      </c>
      <c r="U28" s="211">
        <f t="shared" si="1"/>
        <v>6.3227430009436925E-2</v>
      </c>
      <c r="V28" s="211">
        <f t="shared" si="1"/>
        <v>4.5611827618748033E-3</v>
      </c>
      <c r="W28" s="211">
        <f t="shared" si="1"/>
        <v>4.7971060081786728E-3</v>
      </c>
      <c r="X28" s="211">
        <f t="shared" si="1"/>
        <v>1.765492293173954E-2</v>
      </c>
      <c r="Y28" s="211">
        <f t="shared" si="1"/>
        <v>0.70215071563384723</v>
      </c>
    </row>
    <row r="29" spans="1:25">
      <c r="A29" s="20">
        <v>37833</v>
      </c>
      <c r="B29" s="36">
        <v>25691</v>
      </c>
      <c r="C29" s="36">
        <v>7486.52</v>
      </c>
      <c r="D29" s="36">
        <v>4350.5200000000004</v>
      </c>
      <c r="E29" s="36">
        <v>121</v>
      </c>
      <c r="F29" s="36">
        <v>2481</v>
      </c>
      <c r="G29" s="36">
        <v>865</v>
      </c>
      <c r="H29" s="36">
        <v>1501</v>
      </c>
      <c r="I29" s="36">
        <v>114</v>
      </c>
      <c r="J29" s="36">
        <v>123</v>
      </c>
      <c r="K29" s="36">
        <v>411</v>
      </c>
      <c r="L29" s="36">
        <v>18204.48</v>
      </c>
      <c r="M29" s="212"/>
      <c r="N29" s="20">
        <v>37833</v>
      </c>
      <c r="O29" s="211">
        <f t="shared" si="1"/>
        <v>1</v>
      </c>
      <c r="P29" s="211">
        <f t="shared" si="1"/>
        <v>0.29140632906465302</v>
      </c>
      <c r="Q29" s="211">
        <f t="shared" si="1"/>
        <v>0.16934023588026936</v>
      </c>
      <c r="R29" s="211">
        <f t="shared" si="1"/>
        <v>4.7098205597290877E-3</v>
      </c>
      <c r="S29" s="211">
        <f t="shared" si="1"/>
        <v>9.6570783542874933E-2</v>
      </c>
      <c r="T29" s="211">
        <f t="shared" si="1"/>
        <v>3.3669378381534387E-2</v>
      </c>
      <c r="U29" s="211">
        <f t="shared" si="1"/>
        <v>5.8425129422755052E-2</v>
      </c>
      <c r="V29" s="211">
        <f t="shared" si="1"/>
        <v>4.4373516017282314E-3</v>
      </c>
      <c r="W29" s="211">
        <f t="shared" si="1"/>
        <v>4.7876688334436181E-3</v>
      </c>
      <c r="X29" s="211">
        <f t="shared" si="1"/>
        <v>1.5997820248335994E-2</v>
      </c>
      <c r="Y29" s="211">
        <f t="shared" si="1"/>
        <v>0.70859367093534698</v>
      </c>
    </row>
    <row r="30" spans="1:25">
      <c r="A30" s="20">
        <v>37864</v>
      </c>
      <c r="B30" s="36">
        <v>26462</v>
      </c>
      <c r="C30" s="36">
        <v>7623.7950000000001</v>
      </c>
      <c r="D30" s="36">
        <v>4339.7950000000001</v>
      </c>
      <c r="E30" s="36">
        <v>71</v>
      </c>
      <c r="F30" s="36">
        <v>2682</v>
      </c>
      <c r="G30" s="36">
        <v>1019</v>
      </c>
      <c r="H30" s="36">
        <v>1547</v>
      </c>
      <c r="I30" s="36">
        <v>116</v>
      </c>
      <c r="J30" s="36">
        <v>121</v>
      </c>
      <c r="K30" s="36">
        <v>410</v>
      </c>
      <c r="L30" s="36">
        <v>18838.205000000002</v>
      </c>
      <c r="M30" s="212"/>
      <c r="N30" s="20">
        <v>37864</v>
      </c>
      <c r="O30" s="211">
        <f t="shared" si="1"/>
        <v>1</v>
      </c>
      <c r="P30" s="211">
        <f t="shared" si="1"/>
        <v>0.28810350691557707</v>
      </c>
      <c r="Q30" s="211">
        <f t="shared" si="1"/>
        <v>0.16400102033104075</v>
      </c>
      <c r="R30" s="211">
        <f t="shared" si="1"/>
        <v>2.6830927367545916E-3</v>
      </c>
      <c r="S30" s="211">
        <f t="shared" si="1"/>
        <v>0.10135288337994104</v>
      </c>
      <c r="T30" s="211">
        <f t="shared" si="1"/>
        <v>3.8508049278210263E-2</v>
      </c>
      <c r="U30" s="211">
        <f t="shared" si="1"/>
        <v>5.846118963041342E-2</v>
      </c>
      <c r="V30" s="211">
        <f t="shared" si="1"/>
        <v>4.3836444713173609E-3</v>
      </c>
      <c r="W30" s="211">
        <f t="shared" si="1"/>
        <v>4.5725946640465575E-3</v>
      </c>
      <c r="X30" s="211">
        <f t="shared" si="1"/>
        <v>1.549391580379412E-2</v>
      </c>
      <c r="Y30" s="211">
        <f t="shared" si="1"/>
        <v>0.71189649308442304</v>
      </c>
    </row>
    <row r="31" spans="1:25">
      <c r="A31" s="20">
        <v>37894</v>
      </c>
      <c r="B31" s="36">
        <v>27077</v>
      </c>
      <c r="C31" s="36">
        <v>7589.8040000000001</v>
      </c>
      <c r="D31" s="36">
        <v>4388.8040000000001</v>
      </c>
      <c r="E31" s="36">
        <v>84</v>
      </c>
      <c r="F31" s="36">
        <v>2576</v>
      </c>
      <c r="G31" s="36">
        <v>1059</v>
      </c>
      <c r="H31" s="36">
        <v>1408</v>
      </c>
      <c r="I31" s="36">
        <v>109</v>
      </c>
      <c r="J31" s="36">
        <v>132</v>
      </c>
      <c r="K31" s="36">
        <v>409</v>
      </c>
      <c r="L31" s="36">
        <v>19487.196</v>
      </c>
      <c r="M31" s="212"/>
      <c r="N31" s="20">
        <v>37894</v>
      </c>
      <c r="O31" s="211">
        <f t="shared" si="1"/>
        <v>1</v>
      </c>
      <c r="P31" s="211">
        <f t="shared" si="1"/>
        <v>0.28030446504413342</v>
      </c>
      <c r="Q31" s="211">
        <f t="shared" si="1"/>
        <v>0.16208605089190087</v>
      </c>
      <c r="R31" s="211">
        <f t="shared" si="1"/>
        <v>3.1022639140229715E-3</v>
      </c>
      <c r="S31" s="211">
        <f t="shared" si="1"/>
        <v>9.513609336337113E-2</v>
      </c>
      <c r="T31" s="211">
        <f t="shared" si="1"/>
        <v>3.9110684344646748E-2</v>
      </c>
      <c r="U31" s="211">
        <f t="shared" si="1"/>
        <v>5.1999852273146949E-2</v>
      </c>
      <c r="V31" s="211">
        <f t="shared" si="1"/>
        <v>4.0255567455774275E-3</v>
      </c>
      <c r="W31" s="211">
        <f t="shared" si="1"/>
        <v>4.8749861506075269E-3</v>
      </c>
      <c r="X31" s="211">
        <f t="shared" si="1"/>
        <v>1.5105070724230897E-2</v>
      </c>
      <c r="Y31" s="211">
        <f t="shared" si="1"/>
        <v>0.71969553495586658</v>
      </c>
    </row>
    <row r="32" spans="1:25">
      <c r="A32" s="20">
        <v>37925</v>
      </c>
      <c r="B32" s="36">
        <v>27651</v>
      </c>
      <c r="C32" s="36">
        <v>7333.9889999999996</v>
      </c>
      <c r="D32" s="36">
        <v>4455.9889999999996</v>
      </c>
      <c r="E32" s="36">
        <v>67</v>
      </c>
      <c r="F32" s="36">
        <v>2273</v>
      </c>
      <c r="G32" s="36">
        <v>905</v>
      </c>
      <c r="H32" s="36">
        <v>1255</v>
      </c>
      <c r="I32" s="36">
        <v>113</v>
      </c>
      <c r="J32" s="36">
        <v>132</v>
      </c>
      <c r="K32" s="36">
        <v>406</v>
      </c>
      <c r="L32" s="36">
        <v>20317.010999999999</v>
      </c>
      <c r="M32" s="212"/>
      <c r="N32" s="20">
        <v>37925</v>
      </c>
      <c r="O32" s="211">
        <f t="shared" si="1"/>
        <v>1</v>
      </c>
      <c r="P32" s="211">
        <f t="shared" si="1"/>
        <v>0.26523413258110012</v>
      </c>
      <c r="Q32" s="211">
        <f t="shared" si="1"/>
        <v>0.1611510976094897</v>
      </c>
      <c r="R32" s="211">
        <f t="shared" si="1"/>
        <v>2.4230588405482621E-3</v>
      </c>
      <c r="S32" s="211">
        <f t="shared" si="1"/>
        <v>8.2203175292032832E-2</v>
      </c>
      <c r="T32" s="211">
        <f t="shared" si="1"/>
        <v>3.2729376876062345E-2</v>
      </c>
      <c r="U32" s="211">
        <f t="shared" si="1"/>
        <v>4.5387146938627901E-2</v>
      </c>
      <c r="V32" s="211">
        <f t="shared" si="1"/>
        <v>4.0866514773425918E-3</v>
      </c>
      <c r="W32" s="211">
        <f t="shared" si="1"/>
        <v>4.7737875664532929E-3</v>
      </c>
      <c r="X32" s="211">
        <f t="shared" si="1"/>
        <v>1.4683013272576036E-2</v>
      </c>
      <c r="Y32" s="211">
        <f t="shared" si="1"/>
        <v>0.73476586741889982</v>
      </c>
    </row>
    <row r="33" spans="1:25">
      <c r="A33" s="20">
        <v>37955</v>
      </c>
      <c r="B33" s="36">
        <v>28222</v>
      </c>
      <c r="C33" s="36">
        <v>7443.2489999999998</v>
      </c>
      <c r="D33" s="36">
        <v>4606.2489999999998</v>
      </c>
      <c r="E33" s="36">
        <v>86</v>
      </c>
      <c r="F33" s="36">
        <v>2218</v>
      </c>
      <c r="G33" s="36">
        <v>930</v>
      </c>
      <c r="H33" s="36">
        <v>1178</v>
      </c>
      <c r="I33" s="36">
        <v>110</v>
      </c>
      <c r="J33" s="36">
        <v>128</v>
      </c>
      <c r="K33" s="36">
        <v>405</v>
      </c>
      <c r="L33" s="36">
        <v>20778.751</v>
      </c>
      <c r="M33" s="212"/>
      <c r="N33" s="20">
        <v>37955</v>
      </c>
      <c r="O33" s="211">
        <f t="shared" si="1"/>
        <v>1</v>
      </c>
      <c r="P33" s="211">
        <f t="shared" si="1"/>
        <v>0.26373924597831477</v>
      </c>
      <c r="Q33" s="211">
        <f t="shared" si="1"/>
        <v>0.16321483240025511</v>
      </c>
      <c r="R33" s="211">
        <f t="shared" si="1"/>
        <v>3.0472680887251081E-3</v>
      </c>
      <c r="S33" s="211">
        <f t="shared" si="1"/>
        <v>7.8591170009212674E-2</v>
      </c>
      <c r="T33" s="211">
        <f t="shared" si="1"/>
        <v>3.2953015378073845E-2</v>
      </c>
      <c r="U33" s="211">
        <f t="shared" si="1"/>
        <v>4.1740486145560203E-2</v>
      </c>
      <c r="V33" s="211">
        <f t="shared" si="1"/>
        <v>3.8976684855786268E-3</v>
      </c>
      <c r="W33" s="211">
        <f t="shared" si="1"/>
        <v>4.5354687832187658E-3</v>
      </c>
      <c r="X33" s="211">
        <f t="shared" si="1"/>
        <v>1.4350506696903124E-2</v>
      </c>
      <c r="Y33" s="211">
        <f t="shared" si="1"/>
        <v>0.73626075402168523</v>
      </c>
    </row>
    <row r="34" spans="1:25">
      <c r="A34" s="20">
        <v>37986</v>
      </c>
      <c r="B34" s="36">
        <v>28130</v>
      </c>
      <c r="C34" s="36">
        <v>7620.72</v>
      </c>
      <c r="D34" s="36">
        <v>4516.72</v>
      </c>
      <c r="E34" s="36">
        <v>82</v>
      </c>
      <c r="F34" s="36">
        <v>2487</v>
      </c>
      <c r="G34" s="36">
        <v>1103</v>
      </c>
      <c r="H34" s="36">
        <v>1275</v>
      </c>
      <c r="I34" s="36">
        <v>109</v>
      </c>
      <c r="J34" s="36">
        <v>129</v>
      </c>
      <c r="K34" s="36">
        <v>406</v>
      </c>
      <c r="L34" s="36">
        <v>20509.28</v>
      </c>
      <c r="M34" s="212"/>
      <c r="N34" s="20">
        <v>37986</v>
      </c>
      <c r="O34" s="211">
        <f t="shared" si="1"/>
        <v>1</v>
      </c>
      <c r="P34" s="211">
        <f t="shared" si="1"/>
        <v>0.27091077141841452</v>
      </c>
      <c r="Q34" s="211">
        <f t="shared" si="1"/>
        <v>0.16056594383220762</v>
      </c>
      <c r="R34" s="211">
        <f t="shared" si="1"/>
        <v>2.915037326697476E-3</v>
      </c>
      <c r="S34" s="211">
        <f t="shared" si="1"/>
        <v>8.8410949164592967E-2</v>
      </c>
      <c r="T34" s="211">
        <f t="shared" si="1"/>
        <v>3.9210806967650197E-2</v>
      </c>
      <c r="U34" s="211">
        <f t="shared" si="1"/>
        <v>4.5325275506576605E-2</v>
      </c>
      <c r="V34" s="211">
        <f t="shared" si="1"/>
        <v>3.8748666903661573E-3</v>
      </c>
      <c r="W34" s="211">
        <f t="shared" si="1"/>
        <v>4.5858514041948097E-3</v>
      </c>
      <c r="X34" s="211">
        <f t="shared" si="1"/>
        <v>1.443298969072165E-2</v>
      </c>
      <c r="Y34" s="211">
        <f t="shared" si="1"/>
        <v>0.72908922858158542</v>
      </c>
    </row>
    <row r="35" spans="1:25">
      <c r="A35" s="20">
        <v>38017</v>
      </c>
      <c r="B35" s="36">
        <v>28486</v>
      </c>
      <c r="C35" s="36">
        <v>7535.7629999999999</v>
      </c>
      <c r="D35" s="36">
        <v>4421.7629999999999</v>
      </c>
      <c r="E35" s="36">
        <v>78</v>
      </c>
      <c r="F35" s="36">
        <v>2522</v>
      </c>
      <c r="G35" s="36">
        <v>1143</v>
      </c>
      <c r="H35" s="36">
        <v>1275</v>
      </c>
      <c r="I35" s="36">
        <v>104</v>
      </c>
      <c r="J35" s="36">
        <v>119</v>
      </c>
      <c r="K35" s="36">
        <v>395</v>
      </c>
      <c r="L35" s="36">
        <v>20950.237000000001</v>
      </c>
      <c r="M35" s="212"/>
      <c r="N35" s="20">
        <v>38017</v>
      </c>
      <c r="O35" s="211">
        <f t="shared" si="1"/>
        <v>1</v>
      </c>
      <c r="P35" s="211">
        <f t="shared" si="1"/>
        <v>0.26454268763603173</v>
      </c>
      <c r="Q35" s="211">
        <f t="shared" si="1"/>
        <v>0.15522583023239486</v>
      </c>
      <c r="R35" s="211">
        <f t="shared" si="1"/>
        <v>2.7381871796672052E-3</v>
      </c>
      <c r="S35" s="211">
        <f t="shared" si="1"/>
        <v>8.8534718809239632E-2</v>
      </c>
      <c r="T35" s="211">
        <f t="shared" si="1"/>
        <v>4.0124973671277119E-2</v>
      </c>
      <c r="U35" s="211">
        <f t="shared" si="1"/>
        <v>4.4758828898406232E-2</v>
      </c>
      <c r="V35" s="211">
        <f t="shared" si="1"/>
        <v>3.6509162395562734E-3</v>
      </c>
      <c r="W35" s="211">
        <f t="shared" si="1"/>
        <v>4.1774906971845816E-3</v>
      </c>
      <c r="X35" s="211">
        <f t="shared" si="1"/>
        <v>1.3866460717545461E-2</v>
      </c>
      <c r="Y35" s="211">
        <f t="shared" si="1"/>
        <v>0.73545731236396827</v>
      </c>
    </row>
    <row r="36" spans="1:25">
      <c r="A36" s="20">
        <v>38046</v>
      </c>
      <c r="B36" s="36">
        <v>29188</v>
      </c>
      <c r="C36" s="36">
        <v>7304.0730000000003</v>
      </c>
      <c r="D36" s="36">
        <v>4259.0730000000003</v>
      </c>
      <c r="E36" s="36">
        <v>83</v>
      </c>
      <c r="F36" s="36">
        <v>2452</v>
      </c>
      <c r="G36" s="36">
        <v>1053</v>
      </c>
      <c r="H36" s="36">
        <v>1283</v>
      </c>
      <c r="I36" s="36">
        <v>116</v>
      </c>
      <c r="J36" s="36">
        <v>115</v>
      </c>
      <c r="K36" s="36">
        <v>395</v>
      </c>
      <c r="L36" s="36">
        <v>21883.927</v>
      </c>
      <c r="M36" s="212"/>
      <c r="N36" s="20">
        <v>38046</v>
      </c>
      <c r="O36" s="211">
        <f t="shared" si="1"/>
        <v>1</v>
      </c>
      <c r="P36" s="211">
        <f t="shared" si="1"/>
        <v>0.25024232561326576</v>
      </c>
      <c r="Q36" s="211">
        <f t="shared" si="1"/>
        <v>0.14591863094422367</v>
      </c>
      <c r="R36" s="211">
        <f t="shared" si="1"/>
        <v>2.8436343702891598E-3</v>
      </c>
      <c r="S36" s="211">
        <f t="shared" si="1"/>
        <v>8.4007126216253253E-2</v>
      </c>
      <c r="T36" s="211">
        <f t="shared" si="1"/>
        <v>3.6076469782102237E-2</v>
      </c>
      <c r="U36" s="211">
        <f t="shared" si="1"/>
        <v>4.3956420446758945E-2</v>
      </c>
      <c r="V36" s="211">
        <f t="shared" si="1"/>
        <v>3.9742359873920791E-3</v>
      </c>
      <c r="W36" s="211">
        <f t="shared" si="1"/>
        <v>3.9399753323283541E-3</v>
      </c>
      <c r="X36" s="211">
        <f t="shared" si="1"/>
        <v>1.3532958750171303E-2</v>
      </c>
      <c r="Y36" s="211">
        <f t="shared" si="1"/>
        <v>0.74975767438673424</v>
      </c>
    </row>
    <row r="37" spans="1:25">
      <c r="A37" s="20">
        <v>38077</v>
      </c>
      <c r="B37" s="36">
        <v>29687</v>
      </c>
      <c r="C37" s="36">
        <v>7291.8680000000004</v>
      </c>
      <c r="D37" s="36">
        <v>4255.8680000000004</v>
      </c>
      <c r="E37" s="36">
        <v>83</v>
      </c>
      <c r="F37" s="36">
        <v>2533</v>
      </c>
      <c r="G37" s="36">
        <v>1127</v>
      </c>
      <c r="H37" s="36">
        <v>1285</v>
      </c>
      <c r="I37" s="36">
        <v>121</v>
      </c>
      <c r="J37" s="36">
        <v>108</v>
      </c>
      <c r="K37" s="36">
        <v>312</v>
      </c>
      <c r="L37" s="36">
        <v>22395.131999999998</v>
      </c>
      <c r="M37" s="212"/>
      <c r="N37" s="20">
        <v>38077</v>
      </c>
      <c r="O37" s="211">
        <f t="shared" si="1"/>
        <v>1</v>
      </c>
      <c r="P37" s="211">
        <f t="shared" si="1"/>
        <v>0.24562495368343046</v>
      </c>
      <c r="Q37" s="211">
        <f t="shared" si="1"/>
        <v>0.14335796813420018</v>
      </c>
      <c r="R37" s="211">
        <f t="shared" si="1"/>
        <v>2.795836561457877E-3</v>
      </c>
      <c r="S37" s="211">
        <f t="shared" si="1"/>
        <v>8.5323542291238591E-2</v>
      </c>
      <c r="T37" s="211">
        <f t="shared" si="1"/>
        <v>3.7962744635699125E-2</v>
      </c>
      <c r="U37" s="211">
        <f t="shared" si="1"/>
        <v>4.3284939535823762E-2</v>
      </c>
      <c r="V37" s="211">
        <f t="shared" si="1"/>
        <v>4.0758581197157008E-3</v>
      </c>
      <c r="W37" s="211">
        <f t="shared" si="1"/>
        <v>3.6379560076801295E-3</v>
      </c>
      <c r="X37" s="211">
        <f t="shared" si="1"/>
        <v>1.0509650688853707E-2</v>
      </c>
      <c r="Y37" s="211">
        <f t="shared" si="1"/>
        <v>0.75437504631656949</v>
      </c>
    </row>
    <row r="38" spans="1:25">
      <c r="A38" s="20">
        <v>38107</v>
      </c>
      <c r="B38" s="36">
        <v>30437</v>
      </c>
      <c r="C38" s="36">
        <v>7036.3090000000002</v>
      </c>
      <c r="D38" s="36">
        <v>4154.3090000000002</v>
      </c>
      <c r="E38" s="36">
        <v>62</v>
      </c>
      <c r="F38" s="36">
        <v>2399</v>
      </c>
      <c r="G38" s="36">
        <v>1011</v>
      </c>
      <c r="H38" s="36">
        <v>1260</v>
      </c>
      <c r="I38" s="36">
        <v>128</v>
      </c>
      <c r="J38" s="36">
        <v>109</v>
      </c>
      <c r="K38" s="36">
        <v>312</v>
      </c>
      <c r="L38" s="36">
        <v>23400.690999999999</v>
      </c>
      <c r="M38" s="212"/>
      <c r="N38" s="20">
        <v>38107</v>
      </c>
      <c r="O38" s="211">
        <f t="shared" si="1"/>
        <v>1</v>
      </c>
      <c r="P38" s="211">
        <f t="shared" si="1"/>
        <v>0.2311761671649637</v>
      </c>
      <c r="Q38" s="211">
        <f t="shared" si="1"/>
        <v>0.13648878010316393</v>
      </c>
      <c r="R38" s="211">
        <f t="shared" si="1"/>
        <v>2.0369944475473931E-3</v>
      </c>
      <c r="S38" s="211">
        <f t="shared" si="1"/>
        <v>7.8818543220422518E-2</v>
      </c>
      <c r="T38" s="211">
        <f t="shared" si="1"/>
        <v>3.3216151394684104E-2</v>
      </c>
      <c r="U38" s="211">
        <f t="shared" si="1"/>
        <v>4.1396983934027666E-2</v>
      </c>
      <c r="V38" s="211">
        <f t="shared" si="1"/>
        <v>4.2054078917107465E-3</v>
      </c>
      <c r="W38" s="211">
        <f t="shared" si="1"/>
        <v>3.581167657784933E-3</v>
      </c>
      <c r="X38" s="211">
        <f t="shared" si="1"/>
        <v>1.0250681736044945E-2</v>
      </c>
      <c r="Y38" s="211">
        <f t="shared" si="1"/>
        <v>0.7688238328350363</v>
      </c>
    </row>
    <row r="39" spans="1:25">
      <c r="A39" s="20">
        <v>38138</v>
      </c>
      <c r="B39" s="36">
        <v>31187</v>
      </c>
      <c r="C39" s="36">
        <v>6687.95</v>
      </c>
      <c r="D39" s="36">
        <v>4003.95</v>
      </c>
      <c r="E39" s="36">
        <v>69</v>
      </c>
      <c r="F39" s="36">
        <v>2228</v>
      </c>
      <c r="G39" s="36">
        <v>796</v>
      </c>
      <c r="H39" s="36">
        <v>1310</v>
      </c>
      <c r="I39" s="36">
        <v>122</v>
      </c>
      <c r="J39" s="36">
        <v>97</v>
      </c>
      <c r="K39" s="36">
        <v>290</v>
      </c>
      <c r="L39" s="36">
        <v>24499.05</v>
      </c>
      <c r="M39" s="212"/>
      <c r="N39" s="20">
        <v>38138</v>
      </c>
      <c r="O39" s="211">
        <f t="shared" si="1"/>
        <v>1</v>
      </c>
      <c r="P39" s="211">
        <f t="shared" si="1"/>
        <v>0.21444672459678712</v>
      </c>
      <c r="Q39" s="211">
        <f t="shared" si="1"/>
        <v>0.12838522461281943</v>
      </c>
      <c r="R39" s="211">
        <f t="shared" si="1"/>
        <v>2.2124603200051303E-3</v>
      </c>
      <c r="S39" s="211">
        <f t="shared" si="1"/>
        <v>7.1440023086542473E-2</v>
      </c>
      <c r="T39" s="211">
        <f t="shared" si="1"/>
        <v>2.5523455285856287E-2</v>
      </c>
      <c r="U39" s="211">
        <f t="shared" si="1"/>
        <v>4.2004681437778559E-2</v>
      </c>
      <c r="V39" s="211">
        <f t="shared" si="1"/>
        <v>3.9118863629076222E-3</v>
      </c>
      <c r="W39" s="211">
        <f t="shared" si="1"/>
        <v>3.1102703049347485E-3</v>
      </c>
      <c r="X39" s="211">
        <f t="shared" si="1"/>
        <v>9.2987462724853313E-3</v>
      </c>
      <c r="Y39" s="211">
        <f t="shared" si="1"/>
        <v>0.78555327540321285</v>
      </c>
    </row>
    <row r="40" spans="1:25">
      <c r="A40" s="20">
        <v>38168</v>
      </c>
      <c r="B40" s="36">
        <v>31735</v>
      </c>
      <c r="C40" s="36">
        <v>6907.4920000000002</v>
      </c>
      <c r="D40" s="36">
        <v>4091.4920000000002</v>
      </c>
      <c r="E40" s="36">
        <v>85</v>
      </c>
      <c r="F40" s="36">
        <v>2340</v>
      </c>
      <c r="G40" s="36">
        <v>850</v>
      </c>
      <c r="H40" s="36">
        <v>1363</v>
      </c>
      <c r="I40" s="36">
        <v>126</v>
      </c>
      <c r="J40" s="36">
        <v>97</v>
      </c>
      <c r="K40" s="36">
        <v>294</v>
      </c>
      <c r="L40" s="36">
        <v>24827.508000000002</v>
      </c>
      <c r="M40" s="212"/>
      <c r="N40" s="20">
        <v>38168</v>
      </c>
      <c r="O40" s="211">
        <f t="shared" si="1"/>
        <v>1</v>
      </c>
      <c r="P40" s="211">
        <f t="shared" si="1"/>
        <v>0.21766163541830788</v>
      </c>
      <c r="Q40" s="211">
        <f t="shared" si="1"/>
        <v>0.1289268000630219</v>
      </c>
      <c r="R40" s="211">
        <f t="shared" si="1"/>
        <v>2.678430754687254E-3</v>
      </c>
      <c r="S40" s="211">
        <f t="shared" si="1"/>
        <v>7.3735623129037337E-2</v>
      </c>
      <c r="T40" s="211">
        <f t="shared" si="1"/>
        <v>2.6784307546872537E-2</v>
      </c>
      <c r="U40" s="211">
        <f t="shared" si="1"/>
        <v>4.2949424925161496E-2</v>
      </c>
      <c r="V40" s="211">
        <f t="shared" si="1"/>
        <v>3.9703797069481645E-3</v>
      </c>
      <c r="W40" s="211">
        <f t="shared" si="1"/>
        <v>3.0565621553489838E-3</v>
      </c>
      <c r="X40" s="211">
        <f t="shared" si="1"/>
        <v>9.2642193162123833E-3</v>
      </c>
      <c r="Y40" s="211">
        <f t="shared" si="1"/>
        <v>0.78233836458169215</v>
      </c>
    </row>
    <row r="41" spans="1:25">
      <c r="A41" s="20">
        <v>38199</v>
      </c>
      <c r="B41" s="36">
        <v>31661</v>
      </c>
      <c r="C41" s="36">
        <v>6793.8689999999997</v>
      </c>
      <c r="D41" s="36">
        <v>4119.8689999999997</v>
      </c>
      <c r="E41" s="36">
        <v>79</v>
      </c>
      <c r="F41" s="36">
        <v>2229</v>
      </c>
      <c r="G41" s="36">
        <v>820</v>
      </c>
      <c r="H41" s="36">
        <v>1262</v>
      </c>
      <c r="I41" s="36">
        <v>146</v>
      </c>
      <c r="J41" s="36">
        <v>98</v>
      </c>
      <c r="K41" s="36">
        <v>268</v>
      </c>
      <c r="L41" s="36">
        <v>24867.131000000001</v>
      </c>
      <c r="M41" s="212"/>
      <c r="N41" s="20">
        <v>38199</v>
      </c>
      <c r="O41" s="211">
        <f t="shared" si="1"/>
        <v>1</v>
      </c>
      <c r="P41" s="211">
        <f t="shared" si="1"/>
        <v>0.21458163039701841</v>
      </c>
      <c r="Q41" s="211">
        <f t="shared" si="1"/>
        <v>0.13012441173683711</v>
      </c>
      <c r="R41" s="211">
        <f t="shared" si="1"/>
        <v>2.495183348599223E-3</v>
      </c>
      <c r="S41" s="211">
        <f t="shared" si="1"/>
        <v>7.0402071949717315E-2</v>
      </c>
      <c r="T41" s="211">
        <f t="shared" si="1"/>
        <v>2.5899371466472948E-2</v>
      </c>
      <c r="U41" s="211">
        <f t="shared" si="1"/>
        <v>3.9859764378888857E-2</v>
      </c>
      <c r="V41" s="211">
        <f t="shared" si="1"/>
        <v>4.6113515050061589E-3</v>
      </c>
      <c r="W41" s="211">
        <f t="shared" si="1"/>
        <v>3.0952907362370107E-3</v>
      </c>
      <c r="X41" s="211">
        <f t="shared" si="1"/>
        <v>8.4646726256277435E-3</v>
      </c>
      <c r="Y41" s="211">
        <f t="shared" si="1"/>
        <v>0.78541836960298161</v>
      </c>
    </row>
    <row r="42" spans="1:25">
      <c r="A42" s="20">
        <v>38230</v>
      </c>
      <c r="B42" s="36">
        <v>31634</v>
      </c>
      <c r="C42" s="36">
        <v>6601.2550000000001</v>
      </c>
      <c r="D42" s="36">
        <v>4025.2550000000001</v>
      </c>
      <c r="E42" s="36">
        <v>91</v>
      </c>
      <c r="F42" s="36">
        <v>2114</v>
      </c>
      <c r="G42" s="36">
        <v>605</v>
      </c>
      <c r="H42" s="36">
        <v>1294</v>
      </c>
      <c r="I42" s="36">
        <v>215</v>
      </c>
      <c r="J42" s="36">
        <v>98</v>
      </c>
      <c r="K42" s="36">
        <v>273</v>
      </c>
      <c r="L42" s="36">
        <v>25032.744999999999</v>
      </c>
      <c r="M42" s="212"/>
      <c r="N42" s="20">
        <v>38230</v>
      </c>
      <c r="O42" s="211">
        <f t="shared" si="1"/>
        <v>1</v>
      </c>
      <c r="P42" s="211">
        <f t="shared" si="1"/>
        <v>0.20867594992729341</v>
      </c>
      <c r="Q42" s="211">
        <f t="shared" si="1"/>
        <v>0.12724457861794272</v>
      </c>
      <c r="R42" s="211">
        <f t="shared" si="1"/>
        <v>2.8766517038629324E-3</v>
      </c>
      <c r="S42" s="211">
        <f t="shared" si="1"/>
        <v>6.6826831889738883E-2</v>
      </c>
      <c r="T42" s="211">
        <f t="shared" si="1"/>
        <v>1.9124992097110705E-2</v>
      </c>
      <c r="U42" s="211">
        <f t="shared" si="1"/>
        <v>4.0905354997787191E-2</v>
      </c>
      <c r="V42" s="211">
        <f t="shared" si="1"/>
        <v>6.7964847948409936E-3</v>
      </c>
      <c r="W42" s="211">
        <f t="shared" si="1"/>
        <v>3.0979326041600808E-3</v>
      </c>
      <c r="X42" s="211">
        <f t="shared" si="1"/>
        <v>8.6299551115887971E-3</v>
      </c>
      <c r="Y42" s="211">
        <f t="shared" si="1"/>
        <v>0.79132405007270656</v>
      </c>
    </row>
    <row r="43" spans="1:25">
      <c r="A43" s="20">
        <v>38260</v>
      </c>
      <c r="B43" s="36">
        <v>31678</v>
      </c>
      <c r="C43" s="36">
        <v>6552.625</v>
      </c>
      <c r="D43" s="36">
        <v>4142.625</v>
      </c>
      <c r="E43" s="36">
        <v>60</v>
      </c>
      <c r="F43" s="36">
        <v>2000</v>
      </c>
      <c r="G43" s="36">
        <v>616</v>
      </c>
      <c r="H43" s="36">
        <v>1200</v>
      </c>
      <c r="I43" s="36">
        <v>184</v>
      </c>
      <c r="J43" s="36">
        <v>87</v>
      </c>
      <c r="K43" s="36">
        <v>263</v>
      </c>
      <c r="L43" s="36">
        <v>25125.375</v>
      </c>
      <c r="M43" s="212"/>
      <c r="N43" s="20">
        <v>38260</v>
      </c>
      <c r="O43" s="211">
        <f t="shared" si="1"/>
        <v>1</v>
      </c>
      <c r="P43" s="211">
        <f t="shared" si="1"/>
        <v>0.20685096912683881</v>
      </c>
      <c r="Q43" s="211">
        <f t="shared" si="1"/>
        <v>0.13077293389734201</v>
      </c>
      <c r="R43" s="211">
        <f t="shared" si="1"/>
        <v>1.8940589683692152E-3</v>
      </c>
      <c r="S43" s="211">
        <f t="shared" si="1"/>
        <v>6.3135298945640503E-2</v>
      </c>
      <c r="T43" s="211">
        <f t="shared" si="1"/>
        <v>1.9445672075257277E-2</v>
      </c>
      <c r="U43" s="211">
        <f t="shared" si="1"/>
        <v>3.7881179367384304E-2</v>
      </c>
      <c r="V43" s="211">
        <f t="shared" si="1"/>
        <v>5.8084475029989268E-3</v>
      </c>
      <c r="W43" s="211">
        <f t="shared" si="1"/>
        <v>2.746385504135362E-3</v>
      </c>
      <c r="X43" s="211">
        <f t="shared" si="1"/>
        <v>8.302291811351727E-3</v>
      </c>
      <c r="Y43" s="211">
        <f t="shared" si="1"/>
        <v>0.79314903087316113</v>
      </c>
    </row>
    <row r="44" spans="1:25">
      <c r="A44" s="20">
        <v>38291</v>
      </c>
      <c r="B44" s="36">
        <v>31478</v>
      </c>
      <c r="C44" s="36">
        <v>6351.5120000000006</v>
      </c>
      <c r="D44" s="36">
        <v>4061.5120000000002</v>
      </c>
      <c r="E44" s="36">
        <v>75</v>
      </c>
      <c r="F44" s="36">
        <v>1895</v>
      </c>
      <c r="G44" s="36">
        <v>561</v>
      </c>
      <c r="H44" s="36">
        <v>1161</v>
      </c>
      <c r="I44" s="36">
        <v>173</v>
      </c>
      <c r="J44" s="36">
        <v>80</v>
      </c>
      <c r="K44" s="36">
        <v>240</v>
      </c>
      <c r="L44" s="36">
        <v>25126.487999999998</v>
      </c>
      <c r="M44" s="212"/>
      <c r="N44" s="20">
        <v>38291</v>
      </c>
      <c r="O44" s="211">
        <f t="shared" si="1"/>
        <v>1</v>
      </c>
      <c r="P44" s="211">
        <f t="shared" si="1"/>
        <v>0.20177622466484532</v>
      </c>
      <c r="Q44" s="211">
        <f t="shared" si="1"/>
        <v>0.12902700298621259</v>
      </c>
      <c r="R44" s="211">
        <f t="shared" si="1"/>
        <v>2.3826164305229048E-3</v>
      </c>
      <c r="S44" s="211">
        <f t="shared" si="1"/>
        <v>6.0200775144545395E-2</v>
      </c>
      <c r="T44" s="211">
        <f t="shared" si="1"/>
        <v>1.7821970900311328E-2</v>
      </c>
      <c r="U44" s="211">
        <f t="shared" si="1"/>
        <v>3.6882902344494567E-2</v>
      </c>
      <c r="V44" s="211">
        <f t="shared" si="1"/>
        <v>5.4959018997395009E-3</v>
      </c>
      <c r="W44" s="211">
        <f t="shared" si="1"/>
        <v>2.5414575258910985E-3</v>
      </c>
      <c r="X44" s="211">
        <f t="shared" si="1"/>
        <v>7.6243725776732954E-3</v>
      </c>
      <c r="Y44" s="211">
        <f t="shared" si="1"/>
        <v>0.79822377533515465</v>
      </c>
    </row>
    <row r="45" spans="1:25">
      <c r="A45" s="20">
        <v>38321</v>
      </c>
      <c r="B45" s="36">
        <v>31489</v>
      </c>
      <c r="C45" s="36">
        <v>6438.3950000000004</v>
      </c>
      <c r="D45" s="36">
        <v>4089.395</v>
      </c>
      <c r="E45" s="36">
        <v>88</v>
      </c>
      <c r="F45" s="36">
        <v>1947</v>
      </c>
      <c r="G45" s="36">
        <v>644</v>
      </c>
      <c r="H45" s="36">
        <v>1131</v>
      </c>
      <c r="I45" s="36">
        <v>173</v>
      </c>
      <c r="J45" s="36">
        <v>78</v>
      </c>
      <c r="K45" s="36">
        <v>236</v>
      </c>
      <c r="L45" s="36">
        <v>25050.605</v>
      </c>
      <c r="M45" s="212"/>
      <c r="N45" s="20">
        <v>38321</v>
      </c>
      <c r="O45" s="211">
        <f t="shared" si="1"/>
        <v>1</v>
      </c>
      <c r="P45" s="211">
        <f t="shared" si="1"/>
        <v>0.20446489250214361</v>
      </c>
      <c r="Q45" s="211">
        <f t="shared" si="1"/>
        <v>0.12986741401759344</v>
      </c>
      <c r="R45" s="211">
        <f t="shared" si="1"/>
        <v>2.7946266950363619E-3</v>
      </c>
      <c r="S45" s="211">
        <f t="shared" si="1"/>
        <v>6.1831115627679505E-2</v>
      </c>
      <c r="T45" s="211">
        <f t="shared" si="1"/>
        <v>2.0451586268220648E-2</v>
      </c>
      <c r="U45" s="211">
        <f t="shared" si="1"/>
        <v>3.591730445552415E-2</v>
      </c>
      <c r="V45" s="211">
        <f t="shared" si="1"/>
        <v>5.4939820254692115E-3</v>
      </c>
      <c r="W45" s="211">
        <f t="shared" si="1"/>
        <v>2.4770554796913207E-3</v>
      </c>
      <c r="X45" s="211">
        <f t="shared" si="1"/>
        <v>7.4946806821429707E-3</v>
      </c>
      <c r="Y45" s="211">
        <f t="shared" si="1"/>
        <v>0.79553510749785639</v>
      </c>
    </row>
    <row r="46" spans="1:25">
      <c r="A46" s="20">
        <v>38352</v>
      </c>
      <c r="B46" s="36">
        <v>31260</v>
      </c>
      <c r="C46" s="36">
        <v>6493.7240000000002</v>
      </c>
      <c r="D46" s="36">
        <v>3930.7240000000002</v>
      </c>
      <c r="E46" s="36">
        <v>82</v>
      </c>
      <c r="F46" s="36">
        <v>2166</v>
      </c>
      <c r="G46" s="36">
        <v>844</v>
      </c>
      <c r="H46" s="36">
        <v>1147</v>
      </c>
      <c r="I46" s="36">
        <v>174</v>
      </c>
      <c r="J46" s="36">
        <v>79</v>
      </c>
      <c r="K46" s="36">
        <v>236</v>
      </c>
      <c r="L46" s="36">
        <v>24766.275999999998</v>
      </c>
      <c r="M46" s="212"/>
      <c r="N46" s="20">
        <v>38352</v>
      </c>
      <c r="O46" s="211">
        <f t="shared" si="1"/>
        <v>1</v>
      </c>
      <c r="P46" s="211">
        <f t="shared" si="1"/>
        <v>0.20773269353806784</v>
      </c>
      <c r="Q46" s="211">
        <f t="shared" ref="O46:Y70" si="2">D46/$B46</f>
        <v>0.12574293026231606</v>
      </c>
      <c r="R46" s="211">
        <f t="shared" si="2"/>
        <v>2.6231605886116445E-3</v>
      </c>
      <c r="S46" s="211">
        <f t="shared" si="2"/>
        <v>6.9289827255278311E-2</v>
      </c>
      <c r="T46" s="211">
        <f t="shared" si="2"/>
        <v>2.6999360204734486E-2</v>
      </c>
      <c r="U46" s="211">
        <f t="shared" si="2"/>
        <v>3.6692258477287271E-2</v>
      </c>
      <c r="V46" s="211">
        <f t="shared" si="2"/>
        <v>5.5662188099808059E-3</v>
      </c>
      <c r="W46" s="211">
        <f t="shared" si="2"/>
        <v>2.527191298784389E-3</v>
      </c>
      <c r="X46" s="211">
        <f t="shared" si="2"/>
        <v>7.5495841330774152E-3</v>
      </c>
      <c r="Y46" s="211">
        <f t="shared" si="2"/>
        <v>0.79226730646193211</v>
      </c>
    </row>
    <row r="47" spans="1:25">
      <c r="A47" s="20">
        <v>38383</v>
      </c>
      <c r="B47" s="36">
        <v>31403</v>
      </c>
      <c r="C47" s="36">
        <v>6233.45</v>
      </c>
      <c r="D47" s="36">
        <v>3963.45</v>
      </c>
      <c r="E47" s="36">
        <v>87</v>
      </c>
      <c r="F47" s="36">
        <v>1882</v>
      </c>
      <c r="G47" s="36">
        <v>556</v>
      </c>
      <c r="H47" s="36">
        <v>1125</v>
      </c>
      <c r="I47" s="36">
        <v>201</v>
      </c>
      <c r="J47" s="36">
        <v>66</v>
      </c>
      <c r="K47" s="36">
        <v>235</v>
      </c>
      <c r="L47" s="36">
        <v>25169.55</v>
      </c>
      <c r="M47" s="212"/>
      <c r="N47" s="20">
        <v>38383</v>
      </c>
      <c r="O47" s="211">
        <f t="shared" si="2"/>
        <v>1</v>
      </c>
      <c r="P47" s="211">
        <f t="shared" si="2"/>
        <v>0.19849855109384454</v>
      </c>
      <c r="Q47" s="211">
        <f t="shared" si="2"/>
        <v>0.1262124637773461</v>
      </c>
      <c r="R47" s="211">
        <f t="shared" si="2"/>
        <v>2.7704359456102918E-3</v>
      </c>
      <c r="S47" s="211">
        <f t="shared" si="2"/>
        <v>5.9930579880903098E-2</v>
      </c>
      <c r="T47" s="211">
        <f t="shared" si="2"/>
        <v>1.7705314778842785E-2</v>
      </c>
      <c r="U47" s="211">
        <f t="shared" si="2"/>
        <v>3.5824602744960674E-2</v>
      </c>
      <c r="V47" s="211">
        <f t="shared" si="2"/>
        <v>6.4006623570996403E-3</v>
      </c>
      <c r="W47" s="211">
        <f t="shared" si="2"/>
        <v>2.1017100277043593E-3</v>
      </c>
      <c r="X47" s="211">
        <f t="shared" si="2"/>
        <v>7.4833614622806738E-3</v>
      </c>
      <c r="Y47" s="211">
        <f t="shared" si="2"/>
        <v>0.80150144890615549</v>
      </c>
    </row>
    <row r="48" spans="1:25">
      <c r="A48" s="20">
        <v>38411</v>
      </c>
      <c r="B48" s="36">
        <v>31441</v>
      </c>
      <c r="C48" s="36">
        <v>6182.1570000000002</v>
      </c>
      <c r="D48" s="36">
        <v>3895.1570000000002</v>
      </c>
      <c r="E48" s="36">
        <v>76</v>
      </c>
      <c r="F48" s="36">
        <v>1920</v>
      </c>
      <c r="G48" s="36">
        <v>714</v>
      </c>
      <c r="H48" s="36">
        <v>1006</v>
      </c>
      <c r="I48" s="36">
        <v>200</v>
      </c>
      <c r="J48" s="36">
        <v>65</v>
      </c>
      <c r="K48" s="36">
        <v>226</v>
      </c>
      <c r="L48" s="36">
        <v>25258.843000000001</v>
      </c>
      <c r="M48" s="212"/>
      <c r="N48" s="20">
        <v>38411</v>
      </c>
      <c r="O48" s="211">
        <f t="shared" si="2"/>
        <v>1</v>
      </c>
      <c r="P48" s="211">
        <f t="shared" si="2"/>
        <v>0.19662723831939188</v>
      </c>
      <c r="Q48" s="211">
        <f t="shared" si="2"/>
        <v>0.12388782163417195</v>
      </c>
      <c r="R48" s="211">
        <f t="shared" si="2"/>
        <v>2.4172259152062591E-3</v>
      </c>
      <c r="S48" s="211">
        <f t="shared" si="2"/>
        <v>6.1066759963105496E-2</v>
      </c>
      <c r="T48" s="211">
        <f t="shared" si="2"/>
        <v>2.2709201361279858E-2</v>
      </c>
      <c r="U48" s="211">
        <f t="shared" si="2"/>
        <v>3.1996437772335483E-2</v>
      </c>
      <c r="V48" s="211">
        <f t="shared" si="2"/>
        <v>6.3611208294901559E-3</v>
      </c>
      <c r="W48" s="211">
        <f t="shared" si="2"/>
        <v>2.0673642695843005E-3</v>
      </c>
      <c r="X48" s="211">
        <f t="shared" si="2"/>
        <v>7.1880665373238763E-3</v>
      </c>
      <c r="Y48" s="211">
        <f t="shared" si="2"/>
        <v>0.80337276168060812</v>
      </c>
    </row>
    <row r="49" spans="1:25">
      <c r="A49" s="20">
        <v>38442</v>
      </c>
      <c r="B49" s="36">
        <v>31385</v>
      </c>
      <c r="C49" s="36">
        <v>6301.9120000000003</v>
      </c>
      <c r="D49" s="36">
        <v>3900.9119999999998</v>
      </c>
      <c r="E49" s="36">
        <v>42</v>
      </c>
      <c r="F49" s="36">
        <v>2063</v>
      </c>
      <c r="G49" s="36">
        <v>821</v>
      </c>
      <c r="H49" s="36">
        <v>1036</v>
      </c>
      <c r="I49" s="36">
        <v>206</v>
      </c>
      <c r="J49" s="36">
        <v>65</v>
      </c>
      <c r="K49" s="36">
        <v>231</v>
      </c>
      <c r="L49" s="36">
        <v>25083.088</v>
      </c>
      <c r="M49" s="212"/>
      <c r="N49" s="20">
        <v>38442</v>
      </c>
      <c r="O49" s="211">
        <f t="shared" si="2"/>
        <v>1</v>
      </c>
      <c r="P49" s="211">
        <f t="shared" si="2"/>
        <v>0.20079375497849292</v>
      </c>
      <c r="Q49" s="211">
        <f t="shared" si="2"/>
        <v>0.12429224151664807</v>
      </c>
      <c r="R49" s="211">
        <f t="shared" si="2"/>
        <v>1.3382188943762943E-3</v>
      </c>
      <c r="S49" s="211">
        <f t="shared" si="2"/>
        <v>6.5732037597578466E-2</v>
      </c>
      <c r="T49" s="211">
        <f t="shared" si="2"/>
        <v>2.6158993149593756E-2</v>
      </c>
      <c r="U49" s="211">
        <f t="shared" si="2"/>
        <v>3.3009399394615259E-2</v>
      </c>
      <c r="V49" s="211">
        <f t="shared" si="2"/>
        <v>6.5636450533694442E-3</v>
      </c>
      <c r="W49" s="211">
        <f t="shared" si="2"/>
        <v>2.0710530508204557E-3</v>
      </c>
      <c r="X49" s="211">
        <f t="shared" si="2"/>
        <v>7.3602039190696191E-3</v>
      </c>
      <c r="Y49" s="211">
        <f t="shared" si="2"/>
        <v>0.79920624502150706</v>
      </c>
    </row>
    <row r="50" spans="1:25">
      <c r="A50" s="20">
        <v>38472</v>
      </c>
      <c r="B50" s="36">
        <v>31617</v>
      </c>
      <c r="C50" s="36">
        <v>6284.7049999999999</v>
      </c>
      <c r="D50" s="36">
        <v>3807.7049999999999</v>
      </c>
      <c r="E50" s="36">
        <v>53</v>
      </c>
      <c r="F50" s="36">
        <v>2148</v>
      </c>
      <c r="G50" s="36">
        <v>901</v>
      </c>
      <c r="H50" s="36">
        <v>1046</v>
      </c>
      <c r="I50" s="36">
        <v>200</v>
      </c>
      <c r="J50" s="36">
        <v>63</v>
      </c>
      <c r="K50" s="36">
        <v>213</v>
      </c>
      <c r="L50" s="36">
        <v>25332.294999999998</v>
      </c>
      <c r="M50" s="212"/>
      <c r="N50" s="20">
        <v>38472</v>
      </c>
      <c r="O50" s="211">
        <f t="shared" si="2"/>
        <v>1</v>
      </c>
      <c r="P50" s="211">
        <f t="shared" si="2"/>
        <v>0.19877613309295633</v>
      </c>
      <c r="Q50" s="211">
        <f t="shared" si="2"/>
        <v>0.12043220419394629</v>
      </c>
      <c r="R50" s="211">
        <f t="shared" si="2"/>
        <v>1.676313375715596E-3</v>
      </c>
      <c r="S50" s="211">
        <f t="shared" si="2"/>
        <v>6.7938134547869816E-2</v>
      </c>
      <c r="T50" s="211">
        <f t="shared" si="2"/>
        <v>2.8497327387165133E-2</v>
      </c>
      <c r="U50" s="211">
        <f t="shared" si="2"/>
        <v>3.3083467754688935E-2</v>
      </c>
      <c r="V50" s="211">
        <f t="shared" si="2"/>
        <v>6.3257108517569662E-3</v>
      </c>
      <c r="W50" s="211">
        <f t="shared" si="2"/>
        <v>1.9925989183034445E-3</v>
      </c>
      <c r="X50" s="211">
        <f t="shared" si="2"/>
        <v>6.7368820571211694E-3</v>
      </c>
      <c r="Y50" s="211">
        <f t="shared" si="2"/>
        <v>0.80122386690704361</v>
      </c>
    </row>
    <row r="51" spans="1:25">
      <c r="A51" s="20">
        <v>38503</v>
      </c>
      <c r="B51" s="36">
        <v>31466</v>
      </c>
      <c r="C51" s="36">
        <v>6206.8760000000002</v>
      </c>
      <c r="D51" s="36">
        <v>3722.8760000000002</v>
      </c>
      <c r="E51" s="36">
        <v>47</v>
      </c>
      <c r="F51" s="36">
        <v>2166</v>
      </c>
      <c r="G51" s="36">
        <v>906</v>
      </c>
      <c r="H51" s="36">
        <v>1040</v>
      </c>
      <c r="I51" s="36">
        <v>220</v>
      </c>
      <c r="J51" s="36">
        <v>64</v>
      </c>
      <c r="K51" s="36">
        <v>207</v>
      </c>
      <c r="L51" s="36">
        <v>25259.124</v>
      </c>
      <c r="M51" s="212"/>
      <c r="N51" s="20">
        <v>38503</v>
      </c>
      <c r="O51" s="211">
        <f t="shared" si="2"/>
        <v>1</v>
      </c>
      <c r="P51" s="211">
        <f t="shared" si="2"/>
        <v>0.19725659441937329</v>
      </c>
      <c r="Q51" s="211">
        <f t="shared" si="2"/>
        <v>0.11831424394584632</v>
      </c>
      <c r="R51" s="211">
        <f t="shared" si="2"/>
        <v>1.4936757134685057E-3</v>
      </c>
      <c r="S51" s="211">
        <f t="shared" si="2"/>
        <v>6.8836204156867725E-2</v>
      </c>
      <c r="T51" s="211">
        <f t="shared" si="2"/>
        <v>2.8792982902180131E-2</v>
      </c>
      <c r="U51" s="211">
        <f t="shared" si="2"/>
        <v>3.305154770228183E-2</v>
      </c>
      <c r="V51" s="211">
        <f t="shared" si="2"/>
        <v>6.9916735524057716E-3</v>
      </c>
      <c r="W51" s="211">
        <f t="shared" si="2"/>
        <v>2.0339413970634971E-3</v>
      </c>
      <c r="X51" s="211">
        <f t="shared" si="2"/>
        <v>6.5785292061272486E-3</v>
      </c>
      <c r="Y51" s="211">
        <f t="shared" si="2"/>
        <v>0.80274340558062673</v>
      </c>
    </row>
    <row r="52" spans="1:25">
      <c r="A52" s="20">
        <v>38533</v>
      </c>
      <c r="B52" s="36">
        <v>31363</v>
      </c>
      <c r="C52" s="36">
        <v>6114.393</v>
      </c>
      <c r="D52" s="36">
        <v>3682.393</v>
      </c>
      <c r="E52" s="36">
        <v>75</v>
      </c>
      <c r="F52" s="36">
        <v>2087</v>
      </c>
      <c r="G52" s="36">
        <v>811</v>
      </c>
      <c r="H52" s="36">
        <v>1079</v>
      </c>
      <c r="I52" s="36">
        <v>197</v>
      </c>
      <c r="J52" s="36">
        <v>64</v>
      </c>
      <c r="K52" s="36">
        <v>206</v>
      </c>
      <c r="L52" s="36">
        <v>25248.607</v>
      </c>
      <c r="M52" s="212"/>
      <c r="N52" s="20">
        <v>38533</v>
      </c>
      <c r="O52" s="211">
        <f t="shared" si="2"/>
        <v>1</v>
      </c>
      <c r="P52" s="211">
        <f t="shared" si="2"/>
        <v>0.19495561649076937</v>
      </c>
      <c r="Q52" s="211">
        <f t="shared" si="2"/>
        <v>0.11741201415680898</v>
      </c>
      <c r="R52" s="211">
        <f t="shared" si="2"/>
        <v>2.3913528680292065E-3</v>
      </c>
      <c r="S52" s="211">
        <f t="shared" si="2"/>
        <v>6.6543379141026052E-2</v>
      </c>
      <c r="T52" s="211">
        <f t="shared" si="2"/>
        <v>2.5858495679622485E-2</v>
      </c>
      <c r="U52" s="211">
        <f t="shared" si="2"/>
        <v>3.4403596594713516E-2</v>
      </c>
      <c r="V52" s="211">
        <f t="shared" si="2"/>
        <v>6.2812868666900484E-3</v>
      </c>
      <c r="W52" s="211">
        <f t="shared" si="2"/>
        <v>2.0406211140515896E-3</v>
      </c>
      <c r="X52" s="211">
        <f t="shared" si="2"/>
        <v>6.5682492108535533E-3</v>
      </c>
      <c r="Y52" s="211">
        <f t="shared" si="2"/>
        <v>0.80504438350923058</v>
      </c>
    </row>
    <row r="53" spans="1:25">
      <c r="A53" s="20">
        <v>38564</v>
      </c>
      <c r="B53" s="36">
        <v>31417</v>
      </c>
      <c r="C53" s="36">
        <v>6006.1810000000005</v>
      </c>
      <c r="D53" s="36">
        <v>3613.181</v>
      </c>
      <c r="E53" s="36">
        <v>63</v>
      </c>
      <c r="F53" s="36">
        <v>2065</v>
      </c>
      <c r="G53" s="36">
        <v>753</v>
      </c>
      <c r="H53" s="36">
        <v>1099</v>
      </c>
      <c r="I53" s="36">
        <v>213</v>
      </c>
      <c r="J53" s="36">
        <v>64</v>
      </c>
      <c r="K53" s="36">
        <v>201</v>
      </c>
      <c r="L53" s="36">
        <v>25410.819</v>
      </c>
      <c r="M53" s="212"/>
      <c r="N53" s="20">
        <v>38564</v>
      </c>
      <c r="O53" s="211">
        <f t="shared" si="2"/>
        <v>1</v>
      </c>
      <c r="P53" s="211">
        <f t="shared" si="2"/>
        <v>0.19117614667218386</v>
      </c>
      <c r="Q53" s="211">
        <f t="shared" si="2"/>
        <v>0.11500719355762803</v>
      </c>
      <c r="R53" s="211">
        <f t="shared" si="2"/>
        <v>2.0052837635674953E-3</v>
      </c>
      <c r="S53" s="211">
        <f t="shared" si="2"/>
        <v>6.5728745583601242E-2</v>
      </c>
      <c r="T53" s="211">
        <f t="shared" si="2"/>
        <v>2.3967915459782919E-2</v>
      </c>
      <c r="U53" s="211">
        <f t="shared" si="2"/>
        <v>3.4981061208899641E-2</v>
      </c>
      <c r="V53" s="211">
        <f t="shared" si="2"/>
        <v>6.7797689149186749E-3</v>
      </c>
      <c r="W53" s="211">
        <f t="shared" si="2"/>
        <v>2.0371136645765033E-3</v>
      </c>
      <c r="X53" s="211">
        <f t="shared" si="2"/>
        <v>6.3978101028105807E-3</v>
      </c>
      <c r="Y53" s="211">
        <f t="shared" si="2"/>
        <v>0.80882385332781614</v>
      </c>
    </row>
    <row r="54" spans="1:25">
      <c r="A54" s="20">
        <v>38595</v>
      </c>
      <c r="B54" s="36">
        <v>31278</v>
      </c>
      <c r="C54" s="36">
        <v>5888.2460000000001</v>
      </c>
      <c r="D54" s="36">
        <v>3639.2460000000001</v>
      </c>
      <c r="E54" s="36">
        <v>86</v>
      </c>
      <c r="F54" s="36">
        <v>1899</v>
      </c>
      <c r="G54" s="36">
        <v>661</v>
      </c>
      <c r="H54" s="36">
        <v>1110</v>
      </c>
      <c r="I54" s="36">
        <v>128</v>
      </c>
      <c r="J54" s="36">
        <v>63</v>
      </c>
      <c r="K54" s="36">
        <v>201</v>
      </c>
      <c r="L54" s="36">
        <v>25389.754000000001</v>
      </c>
      <c r="M54" s="212"/>
      <c r="N54" s="20">
        <v>38595</v>
      </c>
      <c r="O54" s="211">
        <f t="shared" si="2"/>
        <v>1</v>
      </c>
      <c r="P54" s="211">
        <f t="shared" si="2"/>
        <v>0.1882551953449709</v>
      </c>
      <c r="Q54" s="211">
        <f t="shared" si="2"/>
        <v>0.11635162094763092</v>
      </c>
      <c r="R54" s="211">
        <f t="shared" si="2"/>
        <v>2.7495364153718267E-3</v>
      </c>
      <c r="S54" s="211">
        <f t="shared" si="2"/>
        <v>6.0713600613849991E-2</v>
      </c>
      <c r="T54" s="211">
        <f t="shared" si="2"/>
        <v>2.1133064773962529E-2</v>
      </c>
      <c r="U54" s="211">
        <f t="shared" si="2"/>
        <v>3.5488202570496834E-2</v>
      </c>
      <c r="V54" s="211">
        <f t="shared" si="2"/>
        <v>4.0923332693906262E-3</v>
      </c>
      <c r="W54" s="211">
        <f t="shared" si="2"/>
        <v>2.0141952810281989E-3</v>
      </c>
      <c r="X54" s="211">
        <f t="shared" si="2"/>
        <v>6.4262420870899676E-3</v>
      </c>
      <c r="Y54" s="211">
        <f t="shared" si="2"/>
        <v>0.81174480465502907</v>
      </c>
    </row>
    <row r="55" spans="1:25">
      <c r="A55" s="20">
        <v>38625</v>
      </c>
      <c r="B55" s="36">
        <v>32035</v>
      </c>
      <c r="C55" s="36">
        <v>5859.4070000000002</v>
      </c>
      <c r="D55" s="36">
        <v>3678.4070000000002</v>
      </c>
      <c r="E55" s="36">
        <v>80</v>
      </c>
      <c r="F55" s="36">
        <v>1837</v>
      </c>
      <c r="G55" s="36">
        <v>588</v>
      </c>
      <c r="H55" s="36">
        <v>1125</v>
      </c>
      <c r="I55" s="36">
        <v>123</v>
      </c>
      <c r="J55" s="36">
        <v>63</v>
      </c>
      <c r="K55" s="36">
        <v>201</v>
      </c>
      <c r="L55" s="36">
        <v>26175.593000000001</v>
      </c>
      <c r="M55" s="212"/>
      <c r="N55" s="20">
        <v>38625</v>
      </c>
      <c r="O55" s="211">
        <f t="shared" si="2"/>
        <v>1</v>
      </c>
      <c r="P55" s="211">
        <f t="shared" si="2"/>
        <v>0.18290641485874826</v>
      </c>
      <c r="Q55" s="211">
        <f t="shared" si="2"/>
        <v>0.11482462931169034</v>
      </c>
      <c r="R55" s="211">
        <f t="shared" si="2"/>
        <v>2.4972686124551274E-3</v>
      </c>
      <c r="S55" s="211">
        <f t="shared" si="2"/>
        <v>5.7343530513500857E-2</v>
      </c>
      <c r="T55" s="211">
        <f t="shared" si="2"/>
        <v>1.8354924301545186E-2</v>
      </c>
      <c r="U55" s="211">
        <f t="shared" si="2"/>
        <v>3.5117839862650227E-2</v>
      </c>
      <c r="V55" s="211">
        <f t="shared" si="2"/>
        <v>3.839550491649758E-3</v>
      </c>
      <c r="W55" s="211">
        <f t="shared" si="2"/>
        <v>1.9665990323084128E-3</v>
      </c>
      <c r="X55" s="211">
        <f t="shared" si="2"/>
        <v>6.2743873887935071E-3</v>
      </c>
      <c r="Y55" s="211">
        <f t="shared" si="2"/>
        <v>0.81709358514125174</v>
      </c>
    </row>
    <row r="56" spans="1:25">
      <c r="A56" s="20">
        <v>38656</v>
      </c>
      <c r="B56" s="36">
        <v>31605</v>
      </c>
      <c r="C56" s="36">
        <v>5457.0990000000002</v>
      </c>
      <c r="D56" s="36">
        <v>3490.0990000000002</v>
      </c>
      <c r="E56" s="36">
        <v>87</v>
      </c>
      <c r="F56" s="36">
        <v>1673</v>
      </c>
      <c r="G56" s="36">
        <v>445</v>
      </c>
      <c r="H56" s="36">
        <v>1097</v>
      </c>
      <c r="I56" s="36">
        <v>131</v>
      </c>
      <c r="J56" s="36">
        <v>48</v>
      </c>
      <c r="K56" s="36">
        <v>159</v>
      </c>
      <c r="L56" s="36">
        <v>26147.900999999998</v>
      </c>
      <c r="M56" s="212"/>
      <c r="N56" s="20">
        <v>38656</v>
      </c>
      <c r="O56" s="211">
        <f t="shared" si="2"/>
        <v>1</v>
      </c>
      <c r="P56" s="211">
        <f t="shared" si="2"/>
        <v>0.17266568580920741</v>
      </c>
      <c r="Q56" s="211">
        <f t="shared" si="2"/>
        <v>0.11042869799082425</v>
      </c>
      <c r="R56" s="211">
        <f t="shared" si="2"/>
        <v>2.7527289985761747E-3</v>
      </c>
      <c r="S56" s="211">
        <f t="shared" si="2"/>
        <v>5.2934662236987819E-2</v>
      </c>
      <c r="T56" s="211">
        <f t="shared" si="2"/>
        <v>1.4080050624901124E-2</v>
      </c>
      <c r="U56" s="211">
        <f t="shared" si="2"/>
        <v>3.4709697832621421E-2</v>
      </c>
      <c r="V56" s="211">
        <f t="shared" si="2"/>
        <v>4.1449137794652745E-3</v>
      </c>
      <c r="W56" s="211">
        <f t="shared" si="2"/>
        <v>1.5187470336971997E-3</v>
      </c>
      <c r="X56" s="211">
        <f t="shared" si="2"/>
        <v>5.030849549121974E-3</v>
      </c>
      <c r="Y56" s="211">
        <f t="shared" si="2"/>
        <v>0.82733431419079251</v>
      </c>
    </row>
    <row r="57" spans="1:25">
      <c r="A57" s="20">
        <v>38686</v>
      </c>
      <c r="B57" s="36">
        <v>31624</v>
      </c>
      <c r="C57" s="36">
        <v>5410.8279999999995</v>
      </c>
      <c r="D57" s="36">
        <v>3524.828</v>
      </c>
      <c r="E57" s="36">
        <v>87</v>
      </c>
      <c r="F57" s="36">
        <v>1593</v>
      </c>
      <c r="G57" s="36">
        <v>331</v>
      </c>
      <c r="H57" s="36">
        <v>1087</v>
      </c>
      <c r="I57" s="36">
        <v>175</v>
      </c>
      <c r="J57" s="36">
        <v>47</v>
      </c>
      <c r="K57" s="36">
        <v>159</v>
      </c>
      <c r="L57" s="36">
        <v>26213.171999999999</v>
      </c>
      <c r="M57" s="212"/>
      <c r="N57" s="20">
        <v>38686</v>
      </c>
      <c r="O57" s="211">
        <f t="shared" si="2"/>
        <v>1</v>
      </c>
      <c r="P57" s="211">
        <f t="shared" si="2"/>
        <v>0.17109878573235515</v>
      </c>
      <c r="Q57" s="211">
        <f t="shared" si="2"/>
        <v>0.11146053630154314</v>
      </c>
      <c r="R57" s="211">
        <f t="shared" si="2"/>
        <v>2.7510751328105238E-3</v>
      </c>
      <c r="S57" s="211">
        <f t="shared" si="2"/>
        <v>5.0373134328358209E-2</v>
      </c>
      <c r="T57" s="211">
        <f t="shared" si="2"/>
        <v>1.0466734125980268E-2</v>
      </c>
      <c r="U57" s="211">
        <f t="shared" si="2"/>
        <v>3.4372628383506194E-2</v>
      </c>
      <c r="V57" s="211">
        <f t="shared" si="2"/>
        <v>5.5337718188717428E-3</v>
      </c>
      <c r="W57" s="211">
        <f t="shared" si="2"/>
        <v>1.4862130027826967E-3</v>
      </c>
      <c r="X57" s="211">
        <f t="shared" si="2"/>
        <v>5.0278269668606124E-3</v>
      </c>
      <c r="Y57" s="211">
        <f t="shared" si="2"/>
        <v>0.82890121426764474</v>
      </c>
    </row>
    <row r="58" spans="1:25">
      <c r="A58" s="20">
        <v>38717</v>
      </c>
      <c r="B58" s="36">
        <v>31311</v>
      </c>
      <c r="C58" s="36">
        <v>4921.0540000000001</v>
      </c>
      <c r="D58" s="36">
        <v>3448.0540000000001</v>
      </c>
      <c r="E58" s="36">
        <v>81</v>
      </c>
      <c r="F58" s="36">
        <v>1224</v>
      </c>
      <c r="G58" s="36">
        <v>78</v>
      </c>
      <c r="H58" s="36">
        <v>1053</v>
      </c>
      <c r="I58" s="36">
        <v>93</v>
      </c>
      <c r="J58" s="36">
        <v>30</v>
      </c>
      <c r="K58" s="36">
        <v>138</v>
      </c>
      <c r="L58" s="36">
        <v>26389.946</v>
      </c>
      <c r="M58" s="212"/>
      <c r="N58" s="20">
        <v>38717</v>
      </c>
      <c r="O58" s="211">
        <f t="shared" si="2"/>
        <v>1</v>
      </c>
      <c r="P58" s="211">
        <f t="shared" si="2"/>
        <v>0.15716693813675706</v>
      </c>
      <c r="Q58" s="211">
        <f t="shared" si="2"/>
        <v>0.11012276835616876</v>
      </c>
      <c r="R58" s="211">
        <f t="shared" si="2"/>
        <v>2.5869502730669733E-3</v>
      </c>
      <c r="S58" s="211">
        <f t="shared" si="2"/>
        <v>3.9091693015234262E-2</v>
      </c>
      <c r="T58" s="211">
        <f t="shared" si="2"/>
        <v>2.4911372999904188E-3</v>
      </c>
      <c r="U58" s="211">
        <f t="shared" si="2"/>
        <v>3.3630353549870651E-2</v>
      </c>
      <c r="V58" s="211">
        <f t="shared" si="2"/>
        <v>2.9702021653731916E-3</v>
      </c>
      <c r="W58" s="211">
        <f t="shared" si="2"/>
        <v>9.5812973076554568E-4</v>
      </c>
      <c r="X58" s="211">
        <f t="shared" si="2"/>
        <v>4.40739676152151E-3</v>
      </c>
      <c r="Y58" s="211">
        <f t="shared" si="2"/>
        <v>0.84283306186324292</v>
      </c>
    </row>
    <row r="59" spans="1:25">
      <c r="A59" s="20">
        <v>38748</v>
      </c>
      <c r="B59" s="36">
        <v>31356</v>
      </c>
      <c r="C59" s="36">
        <v>4988.5810000000001</v>
      </c>
      <c r="D59" s="36">
        <v>3358.5810000000001</v>
      </c>
      <c r="E59" s="36">
        <v>67</v>
      </c>
      <c r="F59" s="36">
        <v>1376</v>
      </c>
      <c r="G59" s="36">
        <v>176</v>
      </c>
      <c r="H59" s="36">
        <v>1103</v>
      </c>
      <c r="I59" s="36">
        <v>97</v>
      </c>
      <c r="J59" s="36">
        <v>36</v>
      </c>
      <c r="K59" s="36">
        <v>151</v>
      </c>
      <c r="L59" s="36">
        <v>26367.419000000002</v>
      </c>
      <c r="M59" s="212"/>
      <c r="N59" s="20">
        <v>38748</v>
      </c>
      <c r="O59" s="211">
        <f t="shared" si="2"/>
        <v>1</v>
      </c>
      <c r="P59" s="211">
        <f t="shared" si="2"/>
        <v>0.15909494195688226</v>
      </c>
      <c r="Q59" s="211">
        <f t="shared" si="2"/>
        <v>0.10711127057022579</v>
      </c>
      <c r="R59" s="211">
        <f t="shared" si="2"/>
        <v>2.136752136752137E-3</v>
      </c>
      <c r="S59" s="211">
        <f t="shared" si="2"/>
        <v>4.38831483607603E-2</v>
      </c>
      <c r="T59" s="211">
        <f t="shared" si="2"/>
        <v>5.612960836841434E-3</v>
      </c>
      <c r="U59" s="211">
        <f t="shared" si="2"/>
        <v>3.5176680699068756E-2</v>
      </c>
      <c r="V59" s="211">
        <f t="shared" si="2"/>
        <v>3.0935068248501086E-3</v>
      </c>
      <c r="W59" s="211">
        <f t="shared" si="2"/>
        <v>1.148105625717566E-3</v>
      </c>
      <c r="X59" s="211">
        <f t="shared" si="2"/>
        <v>4.8156652634264571E-3</v>
      </c>
      <c r="Y59" s="211">
        <f t="shared" si="2"/>
        <v>0.84090505804311777</v>
      </c>
    </row>
    <row r="60" spans="1:25">
      <c r="A60" s="20">
        <v>38776</v>
      </c>
      <c r="B60" s="36">
        <v>31401</v>
      </c>
      <c r="C60" s="36">
        <v>5082.4140000000007</v>
      </c>
      <c r="D60" s="36">
        <v>3295.4140000000002</v>
      </c>
      <c r="E60" s="36">
        <v>53</v>
      </c>
      <c r="F60" s="36">
        <v>1527</v>
      </c>
      <c r="G60" s="36">
        <v>273</v>
      </c>
      <c r="H60" s="36">
        <v>1154</v>
      </c>
      <c r="I60" s="36">
        <v>100</v>
      </c>
      <c r="J60" s="36">
        <v>42</v>
      </c>
      <c r="K60" s="36">
        <v>165</v>
      </c>
      <c r="L60" s="36">
        <v>26318.585999999999</v>
      </c>
      <c r="M60" s="212"/>
      <c r="N60" s="20">
        <v>38776</v>
      </c>
      <c r="O60" s="211">
        <f t="shared" si="2"/>
        <v>1</v>
      </c>
      <c r="P60" s="211">
        <f t="shared" si="2"/>
        <v>0.16185516384828511</v>
      </c>
      <c r="Q60" s="211">
        <f t="shared" si="2"/>
        <v>0.1049461482118404</v>
      </c>
      <c r="R60" s="211">
        <f t="shared" si="2"/>
        <v>1.687844336167638E-3</v>
      </c>
      <c r="S60" s="211">
        <f t="shared" si="2"/>
        <v>4.8629024553358172E-2</v>
      </c>
      <c r="T60" s="211">
        <f t="shared" si="2"/>
        <v>8.6939906372408525E-3</v>
      </c>
      <c r="U60" s="211">
        <f t="shared" si="2"/>
        <v>3.6750421961084044E-2</v>
      </c>
      <c r="V60" s="211">
        <f t="shared" si="2"/>
        <v>3.1846119550332794E-3</v>
      </c>
      <c r="W60" s="211">
        <f t="shared" si="2"/>
        <v>1.3375370211139773E-3</v>
      </c>
      <c r="X60" s="211">
        <f t="shared" si="2"/>
        <v>5.2546097258049105E-3</v>
      </c>
      <c r="Y60" s="211">
        <f t="shared" si="2"/>
        <v>0.83814483615171487</v>
      </c>
    </row>
    <row r="61" spans="1:25">
      <c r="A61" s="20">
        <v>38807</v>
      </c>
      <c r="B61" s="36">
        <v>31554</v>
      </c>
      <c r="C61" s="36">
        <v>5100.4989999999998</v>
      </c>
      <c r="D61" s="36">
        <v>3298.4989999999998</v>
      </c>
      <c r="E61" s="36">
        <v>55</v>
      </c>
      <c r="F61" s="36">
        <v>1521</v>
      </c>
      <c r="G61" s="36">
        <v>254</v>
      </c>
      <c r="H61" s="36">
        <v>1167</v>
      </c>
      <c r="I61" s="36">
        <v>100</v>
      </c>
      <c r="J61" s="36">
        <v>63</v>
      </c>
      <c r="K61" s="36">
        <v>163</v>
      </c>
      <c r="L61" s="36">
        <v>26453.501</v>
      </c>
      <c r="M61" s="212"/>
      <c r="N61" s="20">
        <v>38807</v>
      </c>
      <c r="O61" s="211">
        <f t="shared" si="2"/>
        <v>1</v>
      </c>
      <c r="P61" s="211">
        <f t="shared" si="2"/>
        <v>0.1616435000316917</v>
      </c>
      <c r="Q61" s="211">
        <f t="shared" si="2"/>
        <v>0.10453505102364201</v>
      </c>
      <c r="R61" s="211">
        <f t="shared" si="2"/>
        <v>1.7430436711668885E-3</v>
      </c>
      <c r="S61" s="211">
        <f t="shared" si="2"/>
        <v>4.8203080433542496E-2</v>
      </c>
      <c r="T61" s="211">
        <f t="shared" si="2"/>
        <v>8.0496925904798115E-3</v>
      </c>
      <c r="U61" s="211">
        <f t="shared" si="2"/>
        <v>3.6984217531850161E-2</v>
      </c>
      <c r="V61" s="211">
        <f t="shared" si="2"/>
        <v>3.1691703112125247E-3</v>
      </c>
      <c r="W61" s="211">
        <f t="shared" si="2"/>
        <v>1.9965772960638907E-3</v>
      </c>
      <c r="X61" s="211">
        <f t="shared" si="2"/>
        <v>5.165747607276415E-3</v>
      </c>
      <c r="Y61" s="211">
        <f t="shared" si="2"/>
        <v>0.8383564999683083</v>
      </c>
    </row>
    <row r="62" spans="1:25">
      <c r="A62" s="20">
        <v>38837</v>
      </c>
      <c r="B62" s="36">
        <v>31451</v>
      </c>
      <c r="C62" s="36">
        <v>5232.933</v>
      </c>
      <c r="D62" s="36">
        <v>3360.933</v>
      </c>
      <c r="E62" s="36">
        <v>149</v>
      </c>
      <c r="F62" s="36">
        <v>1498</v>
      </c>
      <c r="G62" s="36">
        <v>270</v>
      </c>
      <c r="H62" s="36">
        <v>1193</v>
      </c>
      <c r="I62" s="36">
        <v>35</v>
      </c>
      <c r="J62" s="36">
        <v>63</v>
      </c>
      <c r="K62" s="36">
        <v>162</v>
      </c>
      <c r="L62" s="36">
        <v>26218.066999999999</v>
      </c>
      <c r="M62" s="212"/>
      <c r="N62" s="20">
        <v>38837</v>
      </c>
      <c r="O62" s="211">
        <f t="shared" si="2"/>
        <v>1</v>
      </c>
      <c r="P62" s="211">
        <f t="shared" si="2"/>
        <v>0.16638367619471559</v>
      </c>
      <c r="Q62" s="211">
        <f t="shared" si="2"/>
        <v>0.10686251629518934</v>
      </c>
      <c r="R62" s="211">
        <f t="shared" si="2"/>
        <v>4.7375282184986172E-3</v>
      </c>
      <c r="S62" s="211">
        <f t="shared" si="2"/>
        <v>4.7629646116180722E-2</v>
      </c>
      <c r="T62" s="211">
        <f t="shared" si="2"/>
        <v>8.5847826778162849E-3</v>
      </c>
      <c r="U62" s="211">
        <f t="shared" si="2"/>
        <v>3.7932021239388256E-2</v>
      </c>
      <c r="V62" s="211">
        <f t="shared" si="2"/>
        <v>1.1128421989761851E-3</v>
      </c>
      <c r="W62" s="211">
        <f t="shared" si="2"/>
        <v>2.0031159581571333E-3</v>
      </c>
      <c r="X62" s="211">
        <f t="shared" si="2"/>
        <v>5.1508696066897711E-3</v>
      </c>
      <c r="Y62" s="211">
        <f t="shared" si="2"/>
        <v>0.83361632380528439</v>
      </c>
    </row>
    <row r="63" spans="1:25">
      <c r="A63" s="20">
        <v>38868</v>
      </c>
      <c r="B63" s="36">
        <v>31560</v>
      </c>
      <c r="C63" s="36">
        <v>5216.4310000000005</v>
      </c>
      <c r="D63" s="36">
        <v>3546.431</v>
      </c>
      <c r="E63" s="36">
        <v>59</v>
      </c>
      <c r="F63" s="36">
        <v>1406</v>
      </c>
      <c r="G63" s="36">
        <v>283</v>
      </c>
      <c r="H63" s="36">
        <v>1087</v>
      </c>
      <c r="I63" s="36">
        <v>36</v>
      </c>
      <c r="J63" s="36">
        <v>59</v>
      </c>
      <c r="K63" s="36">
        <v>146</v>
      </c>
      <c r="L63" s="36">
        <v>26343.569</v>
      </c>
      <c r="M63" s="212"/>
      <c r="N63" s="20">
        <v>38868</v>
      </c>
      <c r="O63" s="211">
        <f t="shared" si="2"/>
        <v>1</v>
      </c>
      <c r="P63" s="211">
        <f t="shared" si="2"/>
        <v>0.16528615335868188</v>
      </c>
      <c r="Q63" s="211">
        <f t="shared" si="2"/>
        <v>0.11237107097591889</v>
      </c>
      <c r="R63" s="211">
        <f t="shared" si="2"/>
        <v>1.8694550063371356E-3</v>
      </c>
      <c r="S63" s="211">
        <f t="shared" si="2"/>
        <v>4.4550063371356148E-2</v>
      </c>
      <c r="T63" s="211">
        <f t="shared" si="2"/>
        <v>8.9670468948035483E-3</v>
      </c>
      <c r="U63" s="211">
        <f t="shared" si="2"/>
        <v>3.444233206590621E-2</v>
      </c>
      <c r="V63" s="211">
        <f t="shared" si="2"/>
        <v>1.1406844106463879E-3</v>
      </c>
      <c r="W63" s="211">
        <f t="shared" si="2"/>
        <v>1.8694550063371356E-3</v>
      </c>
      <c r="X63" s="211">
        <f t="shared" si="2"/>
        <v>4.6261089987325726E-3</v>
      </c>
      <c r="Y63" s="211">
        <f t="shared" si="2"/>
        <v>0.83471384664131809</v>
      </c>
    </row>
    <row r="64" spans="1:25">
      <c r="A64" s="20">
        <v>38898</v>
      </c>
      <c r="B64" s="36">
        <v>31551</v>
      </c>
      <c r="C64" s="36">
        <v>5148.6880000000001</v>
      </c>
      <c r="D64" s="36">
        <v>3460.6880000000001</v>
      </c>
      <c r="E64" s="36">
        <v>52</v>
      </c>
      <c r="F64" s="36">
        <v>1417</v>
      </c>
      <c r="G64" s="36">
        <v>231</v>
      </c>
      <c r="H64" s="36">
        <v>1088</v>
      </c>
      <c r="I64" s="36">
        <v>98</v>
      </c>
      <c r="J64" s="36">
        <v>59</v>
      </c>
      <c r="K64" s="36">
        <v>160</v>
      </c>
      <c r="L64" s="36">
        <v>26402.311999999998</v>
      </c>
      <c r="M64" s="212"/>
      <c r="N64" s="20">
        <v>38898</v>
      </c>
      <c r="O64" s="211">
        <f t="shared" si="2"/>
        <v>1</v>
      </c>
      <c r="P64" s="211">
        <f t="shared" si="2"/>
        <v>0.16318620645938323</v>
      </c>
      <c r="Q64" s="211">
        <f t="shared" si="2"/>
        <v>0.10968552502297867</v>
      </c>
      <c r="R64" s="211">
        <f t="shared" si="2"/>
        <v>1.6481252575195715E-3</v>
      </c>
      <c r="S64" s="211">
        <f t="shared" si="2"/>
        <v>4.4911413267408322E-2</v>
      </c>
      <c r="T64" s="211">
        <f t="shared" si="2"/>
        <v>7.3214795093657888E-3</v>
      </c>
      <c r="U64" s="211">
        <f t="shared" si="2"/>
        <v>3.4483851541947955E-2</v>
      </c>
      <c r="V64" s="211">
        <f t="shared" si="2"/>
        <v>3.1060822160945772E-3</v>
      </c>
      <c r="W64" s="211">
        <f t="shared" si="2"/>
        <v>1.8699882729548984E-3</v>
      </c>
      <c r="X64" s="211">
        <f t="shared" si="2"/>
        <v>5.0711546385217585E-3</v>
      </c>
      <c r="Y64" s="211">
        <f t="shared" si="2"/>
        <v>0.83681379354061669</v>
      </c>
    </row>
    <row r="65" spans="1:28">
      <c r="A65" s="20">
        <v>38929</v>
      </c>
      <c r="B65" s="36">
        <v>31632</v>
      </c>
      <c r="C65" s="36">
        <v>5149.0200000000004</v>
      </c>
      <c r="D65" s="36">
        <v>3459.02</v>
      </c>
      <c r="E65" s="36">
        <v>57</v>
      </c>
      <c r="F65" s="36">
        <v>1417</v>
      </c>
      <c r="G65" s="36">
        <v>318</v>
      </c>
      <c r="H65" s="36">
        <v>1065</v>
      </c>
      <c r="I65" s="36">
        <v>34</v>
      </c>
      <c r="J65" s="36">
        <v>59</v>
      </c>
      <c r="K65" s="36">
        <v>157</v>
      </c>
      <c r="L65" s="36">
        <v>26482.98</v>
      </c>
      <c r="M65" s="212"/>
      <c r="N65" s="20">
        <v>38929</v>
      </c>
      <c r="O65" s="211">
        <f t="shared" si="2"/>
        <v>1</v>
      </c>
      <c r="P65" s="211">
        <f t="shared" si="2"/>
        <v>0.16277883156297421</v>
      </c>
      <c r="Q65" s="211">
        <f t="shared" si="2"/>
        <v>0.10935192210419828</v>
      </c>
      <c r="R65" s="211">
        <f t="shared" si="2"/>
        <v>1.8019726858877086E-3</v>
      </c>
      <c r="S65" s="211">
        <f t="shared" si="2"/>
        <v>4.4796408700050583E-2</v>
      </c>
      <c r="T65" s="211">
        <f t="shared" si="2"/>
        <v>1.0053110773899848E-2</v>
      </c>
      <c r="U65" s="211">
        <f t="shared" si="2"/>
        <v>3.3668437025796659E-2</v>
      </c>
      <c r="V65" s="211">
        <f t="shared" si="2"/>
        <v>1.0748609003540719E-3</v>
      </c>
      <c r="W65" s="211">
        <f t="shared" si="2"/>
        <v>1.8651997976732422E-3</v>
      </c>
      <c r="X65" s="211">
        <f t="shared" si="2"/>
        <v>4.9633282751643908E-3</v>
      </c>
      <c r="Y65" s="211">
        <f t="shared" si="2"/>
        <v>0.83722116843702576</v>
      </c>
    </row>
    <row r="66" spans="1:28">
      <c r="A66" s="20">
        <v>38960</v>
      </c>
      <c r="B66" s="36">
        <v>31633</v>
      </c>
      <c r="C66" s="36">
        <v>4948.576</v>
      </c>
      <c r="D66" s="36">
        <v>3328.576</v>
      </c>
      <c r="E66" s="36">
        <v>61</v>
      </c>
      <c r="F66" s="36">
        <v>1355</v>
      </c>
      <c r="G66" s="36">
        <v>285</v>
      </c>
      <c r="H66" s="36">
        <v>16</v>
      </c>
      <c r="I66" s="36">
        <v>764</v>
      </c>
      <c r="J66" s="36">
        <v>57</v>
      </c>
      <c r="K66" s="36">
        <v>147</v>
      </c>
      <c r="L66" s="36">
        <v>26684.423999999999</v>
      </c>
      <c r="M66" s="212">
        <v>3215</v>
      </c>
      <c r="N66" s="20">
        <v>38960</v>
      </c>
      <c r="O66" s="211">
        <f t="shared" si="2"/>
        <v>1</v>
      </c>
      <c r="P66" s="211">
        <f t="shared" si="2"/>
        <v>0.15643713843138496</v>
      </c>
      <c r="Q66" s="211">
        <f t="shared" si="2"/>
        <v>0.10522479688932444</v>
      </c>
      <c r="R66" s="211">
        <f t="shared" si="2"/>
        <v>1.9283659469541302E-3</v>
      </c>
      <c r="S66" s="211">
        <f t="shared" si="2"/>
        <v>4.2835014067587648E-2</v>
      </c>
      <c r="T66" s="211">
        <f t="shared" si="2"/>
        <v>9.0095786046217562E-3</v>
      </c>
      <c r="U66" s="211">
        <f t="shared" si="2"/>
        <v>5.058009041191161E-4</v>
      </c>
      <c r="V66" s="211">
        <f t="shared" si="2"/>
        <v>2.4151993171687796E-2</v>
      </c>
      <c r="W66" s="211">
        <v>283</v>
      </c>
      <c r="X66" s="211">
        <v>0</v>
      </c>
      <c r="Y66" s="211">
        <f t="shared" si="2"/>
        <v>0.84356286156861504</v>
      </c>
      <c r="AA66" s="29">
        <v>30</v>
      </c>
      <c r="AB66" s="29">
        <v>8324</v>
      </c>
    </row>
    <row r="67" spans="1:28">
      <c r="A67" s="20">
        <v>38990</v>
      </c>
      <c r="B67" s="36">
        <v>31645</v>
      </c>
      <c r="C67" s="36">
        <v>4864.7710000000006</v>
      </c>
      <c r="D67" s="36">
        <v>3299.7710000000002</v>
      </c>
      <c r="E67" s="36">
        <v>48</v>
      </c>
      <c r="F67" s="36">
        <v>1318</v>
      </c>
      <c r="G67" s="36">
        <v>246</v>
      </c>
      <c r="H67" s="36">
        <v>35</v>
      </c>
      <c r="I67" s="36">
        <v>731</v>
      </c>
      <c r="J67" s="36">
        <v>57</v>
      </c>
      <c r="K67" s="36">
        <v>142</v>
      </c>
      <c r="L67" s="36">
        <v>26780.228999999999</v>
      </c>
      <c r="M67" s="20">
        <v>0</v>
      </c>
      <c r="N67" s="20">
        <v>38990</v>
      </c>
      <c r="O67" s="211">
        <f t="shared" si="2"/>
        <v>1</v>
      </c>
      <c r="P67" s="211">
        <f t="shared" si="2"/>
        <v>0.15372953073155318</v>
      </c>
      <c r="Q67" s="211">
        <f t="shared" si="2"/>
        <v>0.10427464054352979</v>
      </c>
      <c r="R67" s="211">
        <f t="shared" si="2"/>
        <v>1.516827302891452E-3</v>
      </c>
      <c r="S67" s="211">
        <f t="shared" si="2"/>
        <v>4.1649549691894452E-2</v>
      </c>
      <c r="T67" s="211">
        <f t="shared" si="2"/>
        <v>7.7737399273186914E-3</v>
      </c>
      <c r="U67" s="211">
        <f t="shared" si="2"/>
        <v>1.1060199083583505E-3</v>
      </c>
      <c r="V67" s="211">
        <f t="shared" si="2"/>
        <v>2.3100015800284406E-2</v>
      </c>
      <c r="W67" s="211">
        <v>124</v>
      </c>
      <c r="X67" s="211">
        <v>0</v>
      </c>
      <c r="Y67" s="211">
        <f t="shared" si="2"/>
        <v>0.84627046926844685</v>
      </c>
      <c r="AA67" s="29">
        <v>38</v>
      </c>
      <c r="AB67" s="29">
        <v>5371</v>
      </c>
    </row>
    <row r="68" spans="1:28">
      <c r="A68" s="20">
        <v>39021</v>
      </c>
      <c r="B68" s="36">
        <v>31621</v>
      </c>
      <c r="C68" s="36">
        <v>4860.5280000000002</v>
      </c>
      <c r="D68" s="36">
        <v>3316.5279999999998</v>
      </c>
      <c r="E68" s="36">
        <v>61</v>
      </c>
      <c r="F68" s="36">
        <v>1295</v>
      </c>
      <c r="G68" s="36">
        <v>229</v>
      </c>
      <c r="H68" s="36">
        <v>17</v>
      </c>
      <c r="I68" s="36">
        <v>720</v>
      </c>
      <c r="J68" s="36">
        <v>54</v>
      </c>
      <c r="K68" s="36">
        <v>134</v>
      </c>
      <c r="L68" s="36">
        <v>26760.472000000002</v>
      </c>
      <c r="M68" s="20">
        <v>0</v>
      </c>
      <c r="N68" s="20">
        <v>39021</v>
      </c>
      <c r="O68" s="211">
        <f t="shared" si="2"/>
        <v>1</v>
      </c>
      <c r="P68" s="211">
        <f t="shared" si="2"/>
        <v>0.15371202681762122</v>
      </c>
      <c r="Q68" s="211">
        <f t="shared" si="2"/>
        <v>0.10488371651750418</v>
      </c>
      <c r="R68" s="211">
        <f t="shared" si="2"/>
        <v>1.9290977514942601E-3</v>
      </c>
      <c r="S68" s="211">
        <f t="shared" si="2"/>
        <v>4.0953796527624049E-2</v>
      </c>
      <c r="T68" s="211">
        <f t="shared" si="2"/>
        <v>7.2420227064292717E-3</v>
      </c>
      <c r="U68" s="211">
        <f t="shared" si="2"/>
        <v>5.376174061541381E-4</v>
      </c>
      <c r="V68" s="211">
        <f t="shared" si="2"/>
        <v>2.2769678378292905E-2</v>
      </c>
      <c r="W68" s="211">
        <v>128</v>
      </c>
      <c r="X68" s="211">
        <v>0</v>
      </c>
      <c r="Y68" s="211">
        <f t="shared" si="2"/>
        <v>0.84628797318237881</v>
      </c>
      <c r="AA68" s="29">
        <v>10</v>
      </c>
      <c r="AB68" s="29">
        <v>3617</v>
      </c>
    </row>
    <row r="69" spans="1:28">
      <c r="A69" s="20">
        <v>39051</v>
      </c>
      <c r="B69" s="36">
        <v>31461</v>
      </c>
      <c r="C69" s="36">
        <v>4653.0360000000001</v>
      </c>
      <c r="D69" s="36">
        <v>3139.0360000000001</v>
      </c>
      <c r="E69" s="36">
        <v>62</v>
      </c>
      <c r="F69" s="36">
        <v>1298</v>
      </c>
      <c r="G69" s="36">
        <v>206</v>
      </c>
      <c r="H69" s="36">
        <v>12</v>
      </c>
      <c r="I69" s="36">
        <v>729</v>
      </c>
      <c r="J69" s="36">
        <v>29</v>
      </c>
      <c r="K69" s="36">
        <v>125</v>
      </c>
      <c r="L69" s="36">
        <v>26807.964</v>
      </c>
      <c r="M69" s="20">
        <v>0</v>
      </c>
      <c r="N69" s="20">
        <v>39051</v>
      </c>
      <c r="O69" s="211">
        <f t="shared" si="2"/>
        <v>1</v>
      </c>
      <c r="P69" s="211">
        <f t="shared" si="2"/>
        <v>0.14789854105082484</v>
      </c>
      <c r="Q69" s="211">
        <f t="shared" si="2"/>
        <v>9.9775468039795298E-2</v>
      </c>
      <c r="R69" s="211">
        <f t="shared" si="2"/>
        <v>1.9706938749562953E-3</v>
      </c>
      <c r="S69" s="211">
        <f t="shared" si="2"/>
        <v>4.1257429833762439E-2</v>
      </c>
      <c r="T69" s="211">
        <f t="shared" si="2"/>
        <v>6.5477893264676897E-3</v>
      </c>
      <c r="U69" s="211">
        <f t="shared" si="2"/>
        <v>3.8142462095928291E-4</v>
      </c>
      <c r="V69" s="211">
        <f t="shared" si="2"/>
        <v>2.3171545723276437E-2</v>
      </c>
      <c r="W69" s="211">
        <v>221</v>
      </c>
      <c r="X69" s="211">
        <v>211</v>
      </c>
      <c r="Y69" s="211">
        <f t="shared" si="2"/>
        <v>0.85210145894917522</v>
      </c>
      <c r="AA69" s="29">
        <v>26</v>
      </c>
      <c r="AB69" s="29">
        <v>3472</v>
      </c>
    </row>
    <row r="70" spans="1:28">
      <c r="A70" s="20">
        <v>39082</v>
      </c>
      <c r="B70" s="36">
        <v>31189</v>
      </c>
      <c r="C70" s="36">
        <v>4568.5779999999995</v>
      </c>
      <c r="D70" s="36">
        <v>3128.578</v>
      </c>
      <c r="E70" s="36">
        <v>67</v>
      </c>
      <c r="F70" s="36">
        <v>1218</v>
      </c>
      <c r="G70" s="36">
        <v>179</v>
      </c>
      <c r="H70" s="36">
        <v>9</v>
      </c>
      <c r="I70" s="36">
        <v>728</v>
      </c>
      <c r="J70" s="36">
        <v>28</v>
      </c>
      <c r="K70" s="36">
        <v>127</v>
      </c>
      <c r="L70" s="36">
        <v>26620.421999999999</v>
      </c>
      <c r="M70" s="20">
        <v>1841</v>
      </c>
      <c r="N70" s="20">
        <v>39082</v>
      </c>
      <c r="O70" s="211">
        <f t="shared" si="2"/>
        <v>1</v>
      </c>
      <c r="P70" s="211">
        <f t="shared" ref="O70:Y94" si="3">C70/$B70</f>
        <v>0.14648042579114429</v>
      </c>
      <c r="Q70" s="211">
        <f t="shared" si="3"/>
        <v>0.10031030170893585</v>
      </c>
      <c r="R70" s="211">
        <f t="shared" si="3"/>
        <v>2.1481932732694219E-3</v>
      </c>
      <c r="S70" s="211">
        <f t="shared" si="3"/>
        <v>3.9052229952868001E-2</v>
      </c>
      <c r="T70" s="211">
        <f t="shared" si="3"/>
        <v>5.7392029241078585E-3</v>
      </c>
      <c r="U70" s="211">
        <f t="shared" si="3"/>
        <v>2.8856327551380294E-4</v>
      </c>
      <c r="V70" s="211">
        <f t="shared" si="3"/>
        <v>2.3341562730449839E-2</v>
      </c>
      <c r="W70" s="211">
        <v>434</v>
      </c>
      <c r="X70" s="211">
        <v>261</v>
      </c>
      <c r="Y70" s="211">
        <f t="shared" ref="Y70:Y71" si="4">L70/$B70</f>
        <v>0.8535195742088556</v>
      </c>
      <c r="AA70" s="29">
        <v>35</v>
      </c>
      <c r="AB70" s="29">
        <v>5664</v>
      </c>
    </row>
    <row r="71" spans="1:28">
      <c r="A71" s="20">
        <v>39113</v>
      </c>
      <c r="B71" s="36">
        <v>31553</v>
      </c>
      <c r="C71" s="36">
        <v>4481.1360000000004</v>
      </c>
      <c r="D71" s="36">
        <v>3016.136</v>
      </c>
      <c r="E71" s="36">
        <v>121</v>
      </c>
      <c r="F71" s="36">
        <v>1187</v>
      </c>
      <c r="G71" s="36">
        <v>138</v>
      </c>
      <c r="H71" s="36">
        <v>45</v>
      </c>
      <c r="I71" s="36">
        <v>691</v>
      </c>
      <c r="J71" s="36">
        <v>30</v>
      </c>
      <c r="K71" s="36">
        <v>127</v>
      </c>
      <c r="L71" s="36">
        <v>27071.864000000001</v>
      </c>
      <c r="M71" s="212">
        <v>2327</v>
      </c>
      <c r="N71" s="20">
        <v>39113</v>
      </c>
      <c r="O71" s="211">
        <f t="shared" si="3"/>
        <v>1</v>
      </c>
      <c r="P71" s="211">
        <f t="shared" si="3"/>
        <v>0.14201933255157989</v>
      </c>
      <c r="Q71" s="211">
        <f t="shared" si="3"/>
        <v>9.5589516052356355E-2</v>
      </c>
      <c r="R71" s="211">
        <f>E71/$B71</f>
        <v>3.8348176084682913E-3</v>
      </c>
      <c r="S71" s="211">
        <f t="shared" si="3"/>
        <v>3.7619243811998861E-2</v>
      </c>
      <c r="T71" s="211">
        <f t="shared" si="3"/>
        <v>4.3735936361043327E-3</v>
      </c>
      <c r="U71" s="211">
        <f t="shared" si="3"/>
        <v>1.4261718378601083E-3</v>
      </c>
      <c r="V71" s="211">
        <f t="shared" si="3"/>
        <v>2.1899660888029665E-2</v>
      </c>
      <c r="W71" s="211">
        <v>398</v>
      </c>
      <c r="X71" s="211">
        <v>253</v>
      </c>
      <c r="Y71" s="211">
        <f t="shared" si="4"/>
        <v>0.85798066744842016</v>
      </c>
      <c r="AA71" s="29">
        <v>17</v>
      </c>
      <c r="AB71" s="29">
        <v>5063</v>
      </c>
    </row>
    <row r="72" spans="1:28">
      <c r="A72" s="20">
        <v>39141</v>
      </c>
      <c r="B72" s="36">
        <v>31364</v>
      </c>
      <c r="C72" s="36">
        <v>4188.1980000000003</v>
      </c>
      <c r="D72" s="36">
        <v>2711.1979999999999</v>
      </c>
      <c r="E72" s="36">
        <v>103</v>
      </c>
      <c r="F72" s="36">
        <v>1218</v>
      </c>
      <c r="G72" s="36">
        <v>156</v>
      </c>
      <c r="H72" s="36">
        <v>155</v>
      </c>
      <c r="I72" s="36">
        <v>826</v>
      </c>
      <c r="J72" s="36">
        <v>30</v>
      </c>
      <c r="K72" s="36">
        <v>126</v>
      </c>
      <c r="L72" s="36">
        <v>27175.802</v>
      </c>
      <c r="M72" s="212">
        <v>2981</v>
      </c>
      <c r="N72" s="20">
        <v>39141</v>
      </c>
      <c r="O72" s="211">
        <f t="shared" si="3"/>
        <v>1</v>
      </c>
      <c r="P72" s="211">
        <f t="shared" si="3"/>
        <v>0.13353519959188881</v>
      </c>
      <c r="Q72" s="211">
        <f t="shared" si="3"/>
        <v>8.6442991965310537E-2</v>
      </c>
      <c r="R72" s="211">
        <f t="shared" si="3"/>
        <v>3.2840198954215026E-3</v>
      </c>
      <c r="S72" s="211">
        <f t="shared" si="3"/>
        <v>3.8834332355566895E-2</v>
      </c>
      <c r="T72" s="211">
        <f t="shared" si="3"/>
        <v>4.9738553755898484E-3</v>
      </c>
      <c r="U72" s="211">
        <f t="shared" si="3"/>
        <v>4.9419716872847854E-3</v>
      </c>
      <c r="V72" s="211">
        <f t="shared" si="3"/>
        <v>2.6335926539982145E-2</v>
      </c>
      <c r="W72" s="211">
        <v>463</v>
      </c>
      <c r="X72" s="211">
        <v>292</v>
      </c>
      <c r="Y72" s="211">
        <f t="shared" si="3"/>
        <v>0.86646480040811125</v>
      </c>
      <c r="AA72" s="29">
        <v>2</v>
      </c>
      <c r="AB72" s="29">
        <v>5136</v>
      </c>
    </row>
    <row r="73" spans="1:28">
      <c r="A73" s="20">
        <v>39172</v>
      </c>
      <c r="B73" s="36">
        <v>31229</v>
      </c>
      <c r="C73" s="36">
        <v>4094.5439999999999</v>
      </c>
      <c r="D73" s="36">
        <v>2616.5439999999999</v>
      </c>
      <c r="E73" s="36">
        <v>129</v>
      </c>
      <c r="F73" s="36">
        <v>1195</v>
      </c>
      <c r="G73" s="36">
        <v>152</v>
      </c>
      <c r="H73" s="36">
        <v>1030</v>
      </c>
      <c r="I73" s="36">
        <v>13</v>
      </c>
      <c r="J73" s="36">
        <v>30</v>
      </c>
      <c r="K73" s="36">
        <v>124</v>
      </c>
      <c r="L73" s="36">
        <v>27134.455999999998</v>
      </c>
      <c r="M73" s="212"/>
      <c r="N73" s="20">
        <v>39172</v>
      </c>
      <c r="O73" s="211">
        <f t="shared" si="3"/>
        <v>1</v>
      </c>
      <c r="P73" s="211">
        <f t="shared" si="3"/>
        <v>0.13111351628294213</v>
      </c>
      <c r="Q73" s="211">
        <f t="shared" si="3"/>
        <v>8.3785711998462964E-2</v>
      </c>
      <c r="R73" s="211">
        <f t="shared" si="3"/>
        <v>4.1307758813922957E-3</v>
      </c>
      <c r="S73" s="211">
        <f t="shared" si="3"/>
        <v>3.8265714560184447E-2</v>
      </c>
      <c r="T73" s="211">
        <f t="shared" si="3"/>
        <v>4.8672708059816199E-3</v>
      </c>
      <c r="U73" s="211">
        <f t="shared" si="3"/>
        <v>3.2982164014217552E-2</v>
      </c>
      <c r="V73" s="211">
        <f t="shared" si="3"/>
        <v>4.1627973998527008E-4</v>
      </c>
      <c r="W73" s="211">
        <f t="shared" si="3"/>
        <v>9.6064555381216181E-4</v>
      </c>
      <c r="X73" s="211">
        <f t="shared" si="3"/>
        <v>3.9706682890902683E-3</v>
      </c>
      <c r="Y73" s="211">
        <f t="shared" si="3"/>
        <v>0.86888648371705779</v>
      </c>
    </row>
    <row r="74" spans="1:28">
      <c r="A74" s="20">
        <v>39202</v>
      </c>
      <c r="B74" s="36">
        <v>31031</v>
      </c>
      <c r="C74" s="36">
        <v>3830.105</v>
      </c>
      <c r="D74" s="36">
        <v>2397.105</v>
      </c>
      <c r="E74" s="36">
        <v>63</v>
      </c>
      <c r="F74" s="36">
        <v>1217</v>
      </c>
      <c r="G74" s="36">
        <v>194</v>
      </c>
      <c r="H74" s="36">
        <v>1012</v>
      </c>
      <c r="I74" s="36">
        <v>11</v>
      </c>
      <c r="J74" s="36">
        <v>29</v>
      </c>
      <c r="K74" s="36">
        <v>124</v>
      </c>
      <c r="L74" s="36">
        <v>27200.895</v>
      </c>
      <c r="M74" s="212"/>
      <c r="N74" s="20">
        <v>39202</v>
      </c>
      <c r="O74" s="211">
        <f t="shared" si="3"/>
        <v>1</v>
      </c>
      <c r="P74" s="211">
        <f t="shared" si="3"/>
        <v>0.12342834584770068</v>
      </c>
      <c r="Q74" s="211">
        <f t="shared" si="3"/>
        <v>7.7248719022912568E-2</v>
      </c>
      <c r="R74" s="211">
        <f t="shared" si="3"/>
        <v>2.0302278366794496E-3</v>
      </c>
      <c r="S74" s="211">
        <f t="shared" si="3"/>
        <v>3.9218845670458573E-2</v>
      </c>
      <c r="T74" s="211">
        <f t="shared" si="3"/>
        <v>6.2518127034256066E-3</v>
      </c>
      <c r="U74" s="211">
        <f t="shared" si="3"/>
        <v>3.2612548741581003E-2</v>
      </c>
      <c r="V74" s="211">
        <f t="shared" si="3"/>
        <v>3.5448422545196739E-4</v>
      </c>
      <c r="W74" s="211">
        <f t="shared" si="3"/>
        <v>9.3454932164609584E-4</v>
      </c>
      <c r="X74" s="211">
        <f t="shared" si="3"/>
        <v>3.996003996003996E-3</v>
      </c>
      <c r="Y74" s="211">
        <f t="shared" si="3"/>
        <v>0.87657165415229932</v>
      </c>
    </row>
    <row r="75" spans="1:28">
      <c r="A75" s="20">
        <v>39233</v>
      </c>
      <c r="B75" s="36">
        <v>31109</v>
      </c>
      <c r="C75" s="36">
        <v>3579.5479999999998</v>
      </c>
      <c r="D75" s="36">
        <v>2189.5479999999998</v>
      </c>
      <c r="E75" s="36">
        <v>84</v>
      </c>
      <c r="F75" s="36">
        <v>1155</v>
      </c>
      <c r="G75" s="36">
        <v>168</v>
      </c>
      <c r="H75" s="36">
        <v>975</v>
      </c>
      <c r="I75" s="36">
        <v>11</v>
      </c>
      <c r="J75" s="36">
        <v>29</v>
      </c>
      <c r="K75" s="36">
        <v>122</v>
      </c>
      <c r="L75" s="36">
        <v>27529.452000000001</v>
      </c>
      <c r="M75" s="212"/>
      <c r="N75" s="20">
        <v>39233</v>
      </c>
      <c r="O75" s="211">
        <f t="shared" si="3"/>
        <v>1</v>
      </c>
      <c r="P75" s="211">
        <f t="shared" si="3"/>
        <v>0.11506470796232601</v>
      </c>
      <c r="Q75" s="211">
        <f t="shared" si="3"/>
        <v>7.0383104567809954E-2</v>
      </c>
      <c r="R75" s="211">
        <f t="shared" si="3"/>
        <v>2.7001832267189558E-3</v>
      </c>
      <c r="S75" s="211">
        <f t="shared" si="3"/>
        <v>3.7127519367385647E-2</v>
      </c>
      <c r="T75" s="211">
        <f t="shared" si="3"/>
        <v>5.4003664534379115E-3</v>
      </c>
      <c r="U75" s="211">
        <f t="shared" si="3"/>
        <v>3.1341412452987882E-2</v>
      </c>
      <c r="V75" s="211">
        <f t="shared" si="3"/>
        <v>3.5359542254652994E-4</v>
      </c>
      <c r="W75" s="211">
        <f t="shared" si="3"/>
        <v>9.3220611398630616E-4</v>
      </c>
      <c r="X75" s="211">
        <f t="shared" si="3"/>
        <v>3.9216946864251501E-3</v>
      </c>
      <c r="Y75" s="211">
        <f t="shared" si="3"/>
        <v>0.88493529203767407</v>
      </c>
    </row>
    <row r="76" spans="1:28">
      <c r="A76" s="20">
        <v>39294</v>
      </c>
      <c r="B76" s="36">
        <v>31171</v>
      </c>
      <c r="C76" s="36">
        <v>3140.0010000000002</v>
      </c>
      <c r="D76" s="36">
        <v>1798.001</v>
      </c>
      <c r="E76" s="36">
        <v>63</v>
      </c>
      <c r="F76" s="36">
        <v>1133</v>
      </c>
      <c r="G76" s="36">
        <v>156</v>
      </c>
      <c r="H76" s="36">
        <v>966</v>
      </c>
      <c r="I76" s="36">
        <v>10</v>
      </c>
      <c r="J76" s="36">
        <v>24</v>
      </c>
      <c r="K76" s="36">
        <v>122</v>
      </c>
      <c r="L76" s="36">
        <v>28030.999</v>
      </c>
      <c r="M76" s="212"/>
      <c r="N76" s="20">
        <v>39294</v>
      </c>
      <c r="O76" s="211">
        <f t="shared" si="3"/>
        <v>1</v>
      </c>
      <c r="P76" s="211">
        <f t="shared" si="3"/>
        <v>0.10073468929453659</v>
      </c>
      <c r="Q76" s="211">
        <f t="shared" si="3"/>
        <v>5.7681851721151069E-2</v>
      </c>
      <c r="R76" s="211">
        <f t="shared" si="3"/>
        <v>2.0211093644733886E-3</v>
      </c>
      <c r="S76" s="211">
        <f t="shared" si="3"/>
        <v>3.6347887459497609E-2</v>
      </c>
      <c r="T76" s="211">
        <f t="shared" si="3"/>
        <v>5.0046517596483908E-3</v>
      </c>
      <c r="U76" s="211">
        <f t="shared" si="3"/>
        <v>3.099034358859196E-2</v>
      </c>
      <c r="V76" s="211">
        <f t="shared" si="3"/>
        <v>3.2081101023387121E-4</v>
      </c>
      <c r="W76" s="211">
        <f t="shared" si="3"/>
        <v>7.6994642456129094E-4</v>
      </c>
      <c r="X76" s="211">
        <f t="shared" si="3"/>
        <v>3.9138943248532287E-3</v>
      </c>
      <c r="Y76" s="211">
        <f t="shared" si="3"/>
        <v>0.89926531070546345</v>
      </c>
    </row>
    <row r="77" spans="1:28">
      <c r="A77" s="20">
        <v>39325</v>
      </c>
      <c r="B77" s="36">
        <v>31086</v>
      </c>
      <c r="C77" s="36">
        <v>3136.076</v>
      </c>
      <c r="D77" s="36">
        <v>1799.076</v>
      </c>
      <c r="E77" s="36">
        <v>96</v>
      </c>
      <c r="F77" s="36">
        <v>1090</v>
      </c>
      <c r="G77" s="36">
        <v>158</v>
      </c>
      <c r="H77" s="36">
        <v>919</v>
      </c>
      <c r="I77" s="36">
        <v>13</v>
      </c>
      <c r="J77" s="36">
        <v>24</v>
      </c>
      <c r="K77" s="36">
        <v>127</v>
      </c>
      <c r="L77" s="36">
        <v>27949.923999999999</v>
      </c>
      <c r="M77" s="212"/>
      <c r="N77" s="20">
        <v>39325</v>
      </c>
      <c r="O77" s="211">
        <f t="shared" si="3"/>
        <v>1</v>
      </c>
      <c r="P77" s="211">
        <f t="shared" si="3"/>
        <v>0.10088387055266036</v>
      </c>
      <c r="Q77" s="211">
        <f t="shared" si="3"/>
        <v>5.7874155568423083E-2</v>
      </c>
      <c r="R77" s="211">
        <f t="shared" si="3"/>
        <v>3.0882069098629606E-3</v>
      </c>
      <c r="S77" s="211">
        <f t="shared" si="3"/>
        <v>3.5064015955735703E-2</v>
      </c>
      <c r="T77" s="211">
        <f t="shared" si="3"/>
        <v>5.0826738724827894E-3</v>
      </c>
      <c r="U77" s="211">
        <f t="shared" si="3"/>
        <v>2.9563147397542303E-2</v>
      </c>
      <c r="V77" s="211">
        <f t="shared" si="3"/>
        <v>4.1819468571060927E-4</v>
      </c>
      <c r="W77" s="211">
        <f t="shared" si="3"/>
        <v>7.7205172746574015E-4</v>
      </c>
      <c r="X77" s="211">
        <f t="shared" si="3"/>
        <v>4.0854403911728754E-3</v>
      </c>
      <c r="Y77" s="211">
        <f t="shared" si="3"/>
        <v>0.89911612944733965</v>
      </c>
    </row>
    <row r="78" spans="1:28">
      <c r="A78" s="20">
        <v>39355</v>
      </c>
      <c r="B78" s="36">
        <v>30969</v>
      </c>
      <c r="C78" s="36">
        <v>3173.0420000000004</v>
      </c>
      <c r="D78" s="36">
        <v>1849.0420000000001</v>
      </c>
      <c r="E78" s="36">
        <v>101</v>
      </c>
      <c r="F78" s="36">
        <v>1065</v>
      </c>
      <c r="G78" s="36">
        <v>152</v>
      </c>
      <c r="H78" s="36">
        <v>900</v>
      </c>
      <c r="I78" s="36">
        <v>13</v>
      </c>
      <c r="J78" s="36">
        <v>23</v>
      </c>
      <c r="K78" s="36">
        <v>135</v>
      </c>
      <c r="L78" s="36">
        <v>27795.957999999999</v>
      </c>
      <c r="M78" s="212"/>
      <c r="N78" s="20">
        <v>39355</v>
      </c>
      <c r="O78" s="211">
        <f t="shared" si="3"/>
        <v>1</v>
      </c>
      <c r="P78" s="211">
        <f t="shared" si="3"/>
        <v>0.1024586522005877</v>
      </c>
      <c r="Q78" s="211">
        <f t="shared" si="3"/>
        <v>5.9706222351383648E-2</v>
      </c>
      <c r="R78" s="211">
        <f t="shared" si="3"/>
        <v>3.2613258419710031E-3</v>
      </c>
      <c r="S78" s="211">
        <f t="shared" si="3"/>
        <v>3.4389227937615036E-2</v>
      </c>
      <c r="T78" s="211">
        <f t="shared" si="3"/>
        <v>4.908133940392005E-3</v>
      </c>
      <c r="U78" s="211">
        <f t="shared" si="3"/>
        <v>2.9061319383900028E-2</v>
      </c>
      <c r="V78" s="211">
        <f t="shared" si="3"/>
        <v>4.1977461332300044E-4</v>
      </c>
      <c r="W78" s="211">
        <f t="shared" si="3"/>
        <v>7.4267816203300071E-4</v>
      </c>
      <c r="X78" s="211">
        <f t="shared" si="3"/>
        <v>4.3591979075850041E-3</v>
      </c>
      <c r="Y78" s="211">
        <f t="shared" si="3"/>
        <v>0.8975413477994123</v>
      </c>
    </row>
    <row r="79" spans="1:28">
      <c r="A79" s="20">
        <v>39386</v>
      </c>
      <c r="B79" s="36">
        <v>30933</v>
      </c>
      <c r="C79" s="36">
        <v>2141.9299999999998</v>
      </c>
      <c r="D79" s="36">
        <v>901.93</v>
      </c>
      <c r="E79" s="36">
        <v>97</v>
      </c>
      <c r="F79" s="36">
        <v>1022</v>
      </c>
      <c r="G79" s="36">
        <v>115</v>
      </c>
      <c r="H79" s="36">
        <v>853</v>
      </c>
      <c r="I79" s="36">
        <v>54</v>
      </c>
      <c r="J79" s="36">
        <v>17</v>
      </c>
      <c r="K79" s="36">
        <v>104</v>
      </c>
      <c r="L79" s="36">
        <v>28791.07</v>
      </c>
      <c r="M79" s="212"/>
      <c r="N79" s="20">
        <v>39386</v>
      </c>
      <c r="O79" s="211">
        <f t="shared" si="3"/>
        <v>1</v>
      </c>
      <c r="P79" s="211">
        <f t="shared" si="3"/>
        <v>6.9244172889794064E-2</v>
      </c>
      <c r="Q79" s="211">
        <f t="shared" si="3"/>
        <v>2.915753402515113E-2</v>
      </c>
      <c r="R79" s="211">
        <f t="shared" si="3"/>
        <v>3.1358096531212622E-3</v>
      </c>
      <c r="S79" s="211">
        <f t="shared" si="3"/>
        <v>3.3039149128762164E-2</v>
      </c>
      <c r="T79" s="211">
        <f t="shared" si="3"/>
        <v>3.7177124753499497E-3</v>
      </c>
      <c r="U79" s="211">
        <f t="shared" si="3"/>
        <v>2.7575728186726149E-2</v>
      </c>
      <c r="V79" s="211">
        <f t="shared" si="3"/>
        <v>1.7457084666860634E-3</v>
      </c>
      <c r="W79" s="211">
        <f t="shared" si="3"/>
        <v>5.4957488766042741E-4</v>
      </c>
      <c r="X79" s="211">
        <f t="shared" si="3"/>
        <v>3.3621051950990851E-3</v>
      </c>
      <c r="Y79" s="211">
        <f t="shared" si="3"/>
        <v>0.93075582711020588</v>
      </c>
    </row>
    <row r="80" spans="1:28">
      <c r="A80" s="20">
        <v>39416</v>
      </c>
      <c r="B80" s="36">
        <v>30928</v>
      </c>
      <c r="C80" s="36">
        <v>2117.0819999999999</v>
      </c>
      <c r="D80" s="36">
        <v>805.08199999999999</v>
      </c>
      <c r="E80" s="36">
        <v>102</v>
      </c>
      <c r="F80" s="36">
        <v>1087</v>
      </c>
      <c r="G80" s="36">
        <v>168</v>
      </c>
      <c r="H80" s="36">
        <v>882</v>
      </c>
      <c r="I80" s="36">
        <v>36</v>
      </c>
      <c r="J80" s="36">
        <v>17</v>
      </c>
      <c r="K80" s="36">
        <v>106</v>
      </c>
      <c r="L80" s="36">
        <v>28810.918000000001</v>
      </c>
      <c r="M80" s="212"/>
      <c r="N80" s="20">
        <v>39416</v>
      </c>
      <c r="O80" s="211">
        <f t="shared" si="3"/>
        <v>1</v>
      </c>
      <c r="P80" s="211">
        <f t="shared" si="3"/>
        <v>6.8451952922917739E-2</v>
      </c>
      <c r="Q80" s="211">
        <f t="shared" si="3"/>
        <v>2.6030845835488876E-2</v>
      </c>
      <c r="R80" s="211">
        <f t="shared" si="3"/>
        <v>3.2979824107604761E-3</v>
      </c>
      <c r="S80" s="211">
        <f t="shared" si="3"/>
        <v>3.5146145887221932E-2</v>
      </c>
      <c r="T80" s="211">
        <f t="shared" si="3"/>
        <v>5.4319710294878426E-3</v>
      </c>
      <c r="U80" s="211">
        <f t="shared" si="3"/>
        <v>2.8517847904811173E-2</v>
      </c>
      <c r="V80" s="211">
        <f t="shared" si="3"/>
        <v>1.1639937920331091E-3</v>
      </c>
      <c r="W80" s="211">
        <f t="shared" si="3"/>
        <v>5.4966373512674597E-4</v>
      </c>
      <c r="X80" s="211">
        <f t="shared" si="3"/>
        <v>3.4273150543197104E-3</v>
      </c>
      <c r="Y80" s="211">
        <f t="shared" si="3"/>
        <v>0.93154804707708228</v>
      </c>
    </row>
    <row r="81" spans="1:25">
      <c r="A81" s="20">
        <v>39447</v>
      </c>
      <c r="B81" s="36">
        <v>30946</v>
      </c>
      <c r="C81" s="36">
        <v>2125.84</v>
      </c>
      <c r="D81" s="36">
        <v>803.84</v>
      </c>
      <c r="E81" s="36">
        <v>100</v>
      </c>
      <c r="F81" s="36">
        <v>1097</v>
      </c>
      <c r="G81" s="36">
        <v>168</v>
      </c>
      <c r="H81" s="36">
        <v>882</v>
      </c>
      <c r="I81" s="36">
        <v>47</v>
      </c>
      <c r="J81" s="36">
        <v>18</v>
      </c>
      <c r="K81" s="36">
        <v>107</v>
      </c>
      <c r="L81" s="36">
        <v>28820.16</v>
      </c>
      <c r="M81" s="212"/>
      <c r="N81" s="20">
        <v>39447</v>
      </c>
      <c r="O81" s="211">
        <f t="shared" si="3"/>
        <v>1</v>
      </c>
      <c r="P81" s="211">
        <f t="shared" si="3"/>
        <v>6.8695146384023784E-2</v>
      </c>
      <c r="Q81" s="211">
        <f t="shared" si="3"/>
        <v>2.5975570348348739E-2</v>
      </c>
      <c r="R81" s="211">
        <f t="shared" si="3"/>
        <v>3.231435403606282E-3</v>
      </c>
      <c r="S81" s="211">
        <f t="shared" si="3"/>
        <v>3.5448846377560912E-2</v>
      </c>
      <c r="T81" s="211">
        <f t="shared" si="3"/>
        <v>5.4288114780585532E-3</v>
      </c>
      <c r="U81" s="211">
        <f t="shared" si="3"/>
        <v>2.8501260259807405E-2</v>
      </c>
      <c r="V81" s="211">
        <f t="shared" si="3"/>
        <v>1.5187746396949525E-3</v>
      </c>
      <c r="W81" s="211">
        <f t="shared" si="3"/>
        <v>5.8165837264913072E-4</v>
      </c>
      <c r="X81" s="211">
        <f t="shared" si="3"/>
        <v>3.4576358818587216E-3</v>
      </c>
      <c r="Y81" s="211">
        <f t="shared" si="3"/>
        <v>0.93130485361597626</v>
      </c>
    </row>
    <row r="82" spans="1:25">
      <c r="A82" s="20">
        <v>39478</v>
      </c>
      <c r="B82" s="36">
        <v>30959</v>
      </c>
      <c r="C82" s="36">
        <v>1920.2190000000001</v>
      </c>
      <c r="D82" s="36">
        <v>777.21899999999994</v>
      </c>
      <c r="E82" s="36">
        <v>92</v>
      </c>
      <c r="F82" s="36">
        <v>927</v>
      </c>
      <c r="G82" s="36">
        <v>139</v>
      </c>
      <c r="H82" s="36">
        <v>753</v>
      </c>
      <c r="I82" s="36">
        <v>34</v>
      </c>
      <c r="J82" s="36">
        <v>17</v>
      </c>
      <c r="K82" s="36">
        <v>107</v>
      </c>
      <c r="L82" s="36">
        <v>29038.780999999999</v>
      </c>
      <c r="M82" s="212"/>
      <c r="N82" s="20">
        <v>39478</v>
      </c>
      <c r="O82" s="211">
        <f t="shared" si="3"/>
        <v>1</v>
      </c>
      <c r="P82" s="211">
        <f t="shared" si="3"/>
        <v>6.2024580897315808E-2</v>
      </c>
      <c r="Q82" s="211">
        <f t="shared" si="3"/>
        <v>2.5104783746245033E-2</v>
      </c>
      <c r="R82" s="211">
        <f t="shared" si="3"/>
        <v>2.9716722116347426E-3</v>
      </c>
      <c r="S82" s="211">
        <f t="shared" si="3"/>
        <v>2.9942827610710942E-2</v>
      </c>
      <c r="T82" s="211">
        <f t="shared" si="3"/>
        <v>4.4898091023611872E-3</v>
      </c>
      <c r="U82" s="211">
        <f t="shared" si="3"/>
        <v>2.4322491036532189E-2</v>
      </c>
      <c r="V82" s="211">
        <f t="shared" si="3"/>
        <v>1.0982266869084918E-3</v>
      </c>
      <c r="W82" s="211">
        <f t="shared" si="3"/>
        <v>5.4911334345424589E-4</v>
      </c>
      <c r="X82" s="211">
        <f t="shared" si="3"/>
        <v>3.4561839852708422E-3</v>
      </c>
      <c r="Y82" s="211">
        <f t="shared" si="3"/>
        <v>0.93797541910268412</v>
      </c>
    </row>
    <row r="83" spans="1:25">
      <c r="A83" s="20">
        <v>39507</v>
      </c>
      <c r="B83" s="36">
        <v>30953</v>
      </c>
      <c r="C83" s="36">
        <v>1928.287</v>
      </c>
      <c r="D83" s="36">
        <v>743.28700000000003</v>
      </c>
      <c r="E83" s="36">
        <v>148</v>
      </c>
      <c r="F83" s="36">
        <v>914</v>
      </c>
      <c r="G83" s="36">
        <v>140</v>
      </c>
      <c r="H83" s="36">
        <v>729</v>
      </c>
      <c r="I83" s="36">
        <v>45</v>
      </c>
      <c r="J83" s="36">
        <v>17</v>
      </c>
      <c r="K83" s="36">
        <v>106</v>
      </c>
      <c r="L83" s="36">
        <v>29024.713</v>
      </c>
      <c r="M83" s="212"/>
      <c r="N83" s="20">
        <v>39507</v>
      </c>
      <c r="O83" s="211">
        <f t="shared" si="3"/>
        <v>1</v>
      </c>
      <c r="P83" s="211">
        <f t="shared" si="3"/>
        <v>6.2297257131780442E-2</v>
      </c>
      <c r="Q83" s="211">
        <f t="shared" si="3"/>
        <v>2.4013407424159212E-2</v>
      </c>
      <c r="R83" s="211">
        <f t="shared" si="3"/>
        <v>4.7814428326818075E-3</v>
      </c>
      <c r="S83" s="211">
        <f t="shared" si="3"/>
        <v>2.9528640196426842E-2</v>
      </c>
      <c r="T83" s="211">
        <f t="shared" si="3"/>
        <v>4.5229864633476559E-3</v>
      </c>
      <c r="U83" s="211">
        <f t="shared" si="3"/>
        <v>2.355183665557458E-2</v>
      </c>
      <c r="V83" s="211">
        <f t="shared" si="3"/>
        <v>1.4538170775046037E-3</v>
      </c>
      <c r="W83" s="211">
        <f t="shared" si="3"/>
        <v>5.4921978483507257E-4</v>
      </c>
      <c r="X83" s="211">
        <f t="shared" si="3"/>
        <v>3.424546893677511E-3</v>
      </c>
      <c r="Y83" s="211">
        <f t="shared" si="3"/>
        <v>0.93770274286821953</v>
      </c>
    </row>
    <row r="84" spans="1:25">
      <c r="A84" s="20">
        <v>39538</v>
      </c>
      <c r="B84" s="36">
        <v>30912</v>
      </c>
      <c r="C84" s="36">
        <v>1929.106</v>
      </c>
      <c r="D84" s="36">
        <v>722.10599999999999</v>
      </c>
      <c r="E84" s="36">
        <v>139</v>
      </c>
      <c r="F84" s="36">
        <v>942</v>
      </c>
      <c r="G84" s="36">
        <v>141</v>
      </c>
      <c r="H84" s="36">
        <v>732</v>
      </c>
      <c r="I84" s="36">
        <v>69</v>
      </c>
      <c r="J84" s="36">
        <v>17</v>
      </c>
      <c r="K84" s="36">
        <v>109</v>
      </c>
      <c r="L84" s="36">
        <v>28982.894</v>
      </c>
      <c r="M84" s="212"/>
      <c r="N84" s="20">
        <v>39538</v>
      </c>
      <c r="O84" s="211">
        <f t="shared" si="3"/>
        <v>1</v>
      </c>
      <c r="P84" s="211">
        <f t="shared" si="3"/>
        <v>6.2406379399585918E-2</v>
      </c>
      <c r="Q84" s="211">
        <f t="shared" si="3"/>
        <v>2.3360054347826086E-2</v>
      </c>
      <c r="R84" s="211">
        <f t="shared" si="3"/>
        <v>4.4966356107660459E-3</v>
      </c>
      <c r="S84" s="211">
        <f t="shared" si="3"/>
        <v>3.0473602484472048E-2</v>
      </c>
      <c r="T84" s="211">
        <f t="shared" si="3"/>
        <v>4.561335403726708E-3</v>
      </c>
      <c r="U84" s="211">
        <f t="shared" si="3"/>
        <v>2.3680124223602484E-2</v>
      </c>
      <c r="V84" s="211">
        <f t="shared" si="3"/>
        <v>2.232142857142857E-3</v>
      </c>
      <c r="W84" s="211">
        <f t="shared" si="3"/>
        <v>5.499482401656315E-4</v>
      </c>
      <c r="X84" s="211">
        <f t="shared" si="3"/>
        <v>3.5261387163561075E-3</v>
      </c>
      <c r="Y84" s="211">
        <f t="shared" si="3"/>
        <v>0.93759362060041407</v>
      </c>
    </row>
    <row r="85" spans="1:25">
      <c r="A85" s="20">
        <v>39568</v>
      </c>
      <c r="B85" s="36">
        <v>37920</v>
      </c>
      <c r="C85" s="36">
        <v>1999.2750000000001</v>
      </c>
      <c r="D85" s="36">
        <v>850.27499999999998</v>
      </c>
      <c r="E85" s="36">
        <v>144</v>
      </c>
      <c r="F85" s="36">
        <v>863</v>
      </c>
      <c r="G85" s="36">
        <v>75</v>
      </c>
      <c r="H85" s="36">
        <v>743</v>
      </c>
      <c r="I85" s="36">
        <v>42</v>
      </c>
      <c r="J85" s="36">
        <v>17</v>
      </c>
      <c r="K85" s="36">
        <v>125</v>
      </c>
      <c r="L85" s="36">
        <v>35920.724999999999</v>
      </c>
      <c r="M85" s="212"/>
      <c r="N85" s="20">
        <v>39568</v>
      </c>
      <c r="O85" s="211">
        <f t="shared" si="3"/>
        <v>1</v>
      </c>
      <c r="P85" s="211">
        <f t="shared" si="3"/>
        <v>5.2723496835443043E-2</v>
      </c>
      <c r="Q85" s="211">
        <f t="shared" si="3"/>
        <v>2.2422863924050632E-2</v>
      </c>
      <c r="R85" s="211">
        <f t="shared" si="3"/>
        <v>3.7974683544303796E-3</v>
      </c>
      <c r="S85" s="211">
        <f t="shared" si="3"/>
        <v>2.2758438818565402E-2</v>
      </c>
      <c r="T85" s="211">
        <f t="shared" si="3"/>
        <v>1.9778481012658229E-3</v>
      </c>
      <c r="U85" s="211">
        <f t="shared" si="3"/>
        <v>1.9593881856540086E-2</v>
      </c>
      <c r="V85" s="211">
        <f t="shared" si="3"/>
        <v>1.1075949367088608E-3</v>
      </c>
      <c r="W85" s="211">
        <f t="shared" si="3"/>
        <v>4.4831223628691985E-4</v>
      </c>
      <c r="X85" s="211">
        <f t="shared" si="3"/>
        <v>3.2964135021097047E-3</v>
      </c>
      <c r="Y85" s="211">
        <f t="shared" si="3"/>
        <v>0.94727650316455692</v>
      </c>
    </row>
    <row r="86" spans="1:25">
      <c r="A86" s="20">
        <v>39599</v>
      </c>
      <c r="B86" s="36">
        <v>37909</v>
      </c>
      <c r="C86" s="36">
        <v>1974.923</v>
      </c>
      <c r="D86" s="36">
        <v>874.923</v>
      </c>
      <c r="E86" s="36">
        <v>140</v>
      </c>
      <c r="F86" s="36">
        <v>819</v>
      </c>
      <c r="G86" s="36">
        <v>63</v>
      </c>
      <c r="H86" s="36">
        <v>710</v>
      </c>
      <c r="I86" s="36">
        <v>45</v>
      </c>
      <c r="J86" s="36">
        <v>17</v>
      </c>
      <c r="K86" s="36">
        <v>124</v>
      </c>
      <c r="L86" s="36">
        <v>35934.076999999997</v>
      </c>
      <c r="M86" s="212"/>
      <c r="N86" s="20">
        <v>39599</v>
      </c>
      <c r="O86" s="211">
        <f t="shared" si="3"/>
        <v>1</v>
      </c>
      <c r="P86" s="211">
        <f t="shared" si="3"/>
        <v>5.2096415099316784E-2</v>
      </c>
      <c r="Q86" s="211">
        <f t="shared" si="3"/>
        <v>2.3079558943786434E-2</v>
      </c>
      <c r="R86" s="211">
        <f t="shared" si="3"/>
        <v>3.6930544197947717E-3</v>
      </c>
      <c r="S86" s="211">
        <f t="shared" si="3"/>
        <v>2.1604368355799413E-2</v>
      </c>
      <c r="T86" s="211">
        <f t="shared" si="3"/>
        <v>1.6618744889076473E-3</v>
      </c>
      <c r="U86" s="211">
        <f t="shared" si="3"/>
        <v>1.872906170038777E-2</v>
      </c>
      <c r="V86" s="211">
        <f t="shared" si="3"/>
        <v>1.1870532063626052E-3</v>
      </c>
      <c r="W86" s="211">
        <f t="shared" si="3"/>
        <v>4.4844232240365083E-4</v>
      </c>
      <c r="X86" s="211">
        <f t="shared" si="3"/>
        <v>3.2709910575325122E-3</v>
      </c>
      <c r="Y86" s="211">
        <f t="shared" si="3"/>
        <v>0.94790358490068316</v>
      </c>
    </row>
    <row r="87" spans="1:25">
      <c r="A87" s="20">
        <v>39629</v>
      </c>
      <c r="B87" s="36">
        <v>37909</v>
      </c>
      <c r="C87" s="36">
        <v>1999.864</v>
      </c>
      <c r="D87" s="36">
        <v>916.86400000000003</v>
      </c>
      <c r="E87" s="36">
        <v>138</v>
      </c>
      <c r="F87" s="36">
        <v>805</v>
      </c>
      <c r="G87" s="36">
        <v>75</v>
      </c>
      <c r="H87" s="36">
        <v>685</v>
      </c>
      <c r="I87" s="36">
        <v>44</v>
      </c>
      <c r="J87" s="36">
        <v>17</v>
      </c>
      <c r="K87" s="36">
        <v>123</v>
      </c>
      <c r="L87" s="36">
        <v>35909.135999999999</v>
      </c>
      <c r="M87" s="212"/>
      <c r="N87" s="20">
        <v>39629</v>
      </c>
      <c r="O87" s="211">
        <f t="shared" si="3"/>
        <v>1</v>
      </c>
      <c r="P87" s="211">
        <f t="shared" si="3"/>
        <v>5.2754332744203228E-2</v>
      </c>
      <c r="Q87" s="211">
        <f t="shared" si="3"/>
        <v>2.4185918911076527E-2</v>
      </c>
      <c r="R87" s="211">
        <f t="shared" si="3"/>
        <v>3.6402964995119894E-3</v>
      </c>
      <c r="S87" s="211">
        <f t="shared" si="3"/>
        <v>2.1235062913819939E-2</v>
      </c>
      <c r="T87" s="211">
        <f t="shared" si="3"/>
        <v>1.9784220106043421E-3</v>
      </c>
      <c r="U87" s="211">
        <f t="shared" si="3"/>
        <v>1.806958769685299E-2</v>
      </c>
      <c r="V87" s="211">
        <f t="shared" si="3"/>
        <v>1.160674246221214E-3</v>
      </c>
      <c r="W87" s="211">
        <f t="shared" si="3"/>
        <v>4.4844232240365083E-4</v>
      </c>
      <c r="X87" s="211">
        <f t="shared" si="3"/>
        <v>3.2446120973911208E-3</v>
      </c>
      <c r="Y87" s="211">
        <f t="shared" si="3"/>
        <v>0.94724566725579673</v>
      </c>
    </row>
    <row r="88" spans="1:25">
      <c r="A88" s="20">
        <v>39660</v>
      </c>
      <c r="B88" s="36">
        <v>37914</v>
      </c>
      <c r="C88" s="36">
        <v>2053.7510000000002</v>
      </c>
      <c r="D88" s="36">
        <v>918.75099999999998</v>
      </c>
      <c r="E88" s="36">
        <v>132</v>
      </c>
      <c r="F88" s="36">
        <v>848</v>
      </c>
      <c r="G88" s="36">
        <v>112</v>
      </c>
      <c r="H88" s="36">
        <v>688</v>
      </c>
      <c r="I88" s="36">
        <v>48</v>
      </c>
      <c r="J88" s="36">
        <v>24</v>
      </c>
      <c r="K88" s="36">
        <v>131</v>
      </c>
      <c r="L88" s="36">
        <v>35860.248999999996</v>
      </c>
      <c r="M88" s="212"/>
      <c r="N88" s="20">
        <v>39660</v>
      </c>
      <c r="O88" s="211">
        <f t="shared" si="3"/>
        <v>1</v>
      </c>
      <c r="P88" s="211">
        <f t="shared" si="3"/>
        <v>5.4168671203249467E-2</v>
      </c>
      <c r="Q88" s="211">
        <f t="shared" si="3"/>
        <v>2.4232499868122592E-2</v>
      </c>
      <c r="R88" s="211">
        <f t="shared" si="3"/>
        <v>3.4815635385345781E-3</v>
      </c>
      <c r="S88" s="211">
        <f t="shared" si="3"/>
        <v>2.2366408186949412E-2</v>
      </c>
      <c r="T88" s="211">
        <f t="shared" si="3"/>
        <v>2.9540539114838848E-3</v>
      </c>
      <c r="U88" s="211">
        <f t="shared" si="3"/>
        <v>1.8146331170543862E-2</v>
      </c>
      <c r="V88" s="211">
        <f t="shared" si="3"/>
        <v>1.2660231049216649E-3</v>
      </c>
      <c r="W88" s="211">
        <f t="shared" si="3"/>
        <v>6.3301155246083245E-4</v>
      </c>
      <c r="X88" s="211">
        <f t="shared" si="3"/>
        <v>3.4551880571820435E-3</v>
      </c>
      <c r="Y88" s="211">
        <f t="shared" si="3"/>
        <v>0.94583132879675047</v>
      </c>
    </row>
    <row r="89" spans="1:25">
      <c r="A89" s="20">
        <v>39691</v>
      </c>
      <c r="B89" s="36">
        <v>37882</v>
      </c>
      <c r="C89" s="36">
        <v>1979.626</v>
      </c>
      <c r="D89" s="36">
        <v>822.62599999999998</v>
      </c>
      <c r="E89" s="36">
        <v>94</v>
      </c>
      <c r="F89" s="36">
        <v>849</v>
      </c>
      <c r="G89" s="36">
        <v>113</v>
      </c>
      <c r="H89" s="36">
        <v>690</v>
      </c>
      <c r="I89" s="36">
        <v>45</v>
      </c>
      <c r="J89" s="36">
        <v>23</v>
      </c>
      <c r="K89" s="36">
        <v>191</v>
      </c>
      <c r="L89" s="36">
        <v>35902.374000000003</v>
      </c>
      <c r="M89" s="212"/>
      <c r="N89" s="20">
        <v>39691</v>
      </c>
      <c r="O89" s="211">
        <f t="shared" si="3"/>
        <v>1</v>
      </c>
      <c r="P89" s="211">
        <f t="shared" si="3"/>
        <v>5.2257694947468451E-2</v>
      </c>
      <c r="Q89" s="211">
        <f t="shared" si="3"/>
        <v>2.1715484926878199E-2</v>
      </c>
      <c r="R89" s="211">
        <f t="shared" si="3"/>
        <v>2.4813895781637717E-3</v>
      </c>
      <c r="S89" s="211">
        <f t="shared" si="3"/>
        <v>2.2411699487883428E-2</v>
      </c>
      <c r="T89" s="211">
        <f t="shared" si="3"/>
        <v>2.9829470460904913E-3</v>
      </c>
      <c r="U89" s="211">
        <f t="shared" si="3"/>
        <v>1.8214455414180878E-2</v>
      </c>
      <c r="V89" s="211">
        <f t="shared" si="3"/>
        <v>1.1878992661422312E-3</v>
      </c>
      <c r="W89" s="211">
        <f t="shared" si="3"/>
        <v>6.0714851380602925E-4</v>
      </c>
      <c r="X89" s="211">
        <f t="shared" si="3"/>
        <v>5.0419724407370255E-3</v>
      </c>
      <c r="Y89" s="211">
        <f t="shared" si="3"/>
        <v>0.94774230505253165</v>
      </c>
    </row>
    <row r="90" spans="1:25">
      <c r="A90" s="20">
        <v>39721</v>
      </c>
      <c r="B90" s="36">
        <v>37881</v>
      </c>
      <c r="C90" s="36">
        <v>1949.171</v>
      </c>
      <c r="D90" s="36">
        <v>793.17100000000005</v>
      </c>
      <c r="E90" s="36">
        <v>94</v>
      </c>
      <c r="F90" s="36">
        <v>848</v>
      </c>
      <c r="G90" s="36">
        <v>113</v>
      </c>
      <c r="H90" s="36">
        <v>690</v>
      </c>
      <c r="I90" s="36">
        <v>45</v>
      </c>
      <c r="J90" s="36">
        <v>23</v>
      </c>
      <c r="K90" s="36">
        <v>191</v>
      </c>
      <c r="L90" s="36">
        <v>35931.828999999998</v>
      </c>
      <c r="M90" s="212"/>
      <c r="N90" s="20">
        <v>39721</v>
      </c>
      <c r="O90" s="211">
        <f t="shared" si="3"/>
        <v>1</v>
      </c>
      <c r="P90" s="211">
        <f t="shared" si="3"/>
        <v>5.1455109421609781E-2</v>
      </c>
      <c r="Q90" s="211">
        <f t="shared" si="3"/>
        <v>2.0938491592091022E-2</v>
      </c>
      <c r="R90" s="211">
        <f t="shared" si="3"/>
        <v>2.4814550830231513E-3</v>
      </c>
      <c r="S90" s="211">
        <f t="shared" si="3"/>
        <v>2.238589266386843E-2</v>
      </c>
      <c r="T90" s="211">
        <f t="shared" si="3"/>
        <v>2.9830257912937886E-3</v>
      </c>
      <c r="U90" s="211">
        <f t="shared" si="3"/>
        <v>1.8214936247723135E-2</v>
      </c>
      <c r="V90" s="211">
        <f t="shared" si="3"/>
        <v>1.1879306248515087E-3</v>
      </c>
      <c r="W90" s="211">
        <f t="shared" si="3"/>
        <v>6.0716454159077113E-4</v>
      </c>
      <c r="X90" s="211">
        <f t="shared" si="3"/>
        <v>5.0421055410364039E-3</v>
      </c>
      <c r="Y90" s="211">
        <f t="shared" si="3"/>
        <v>0.9485448905783902</v>
      </c>
    </row>
    <row r="91" spans="1:25">
      <c r="A91" s="20">
        <v>39752</v>
      </c>
      <c r="B91" s="36">
        <v>37867</v>
      </c>
      <c r="C91" s="36">
        <v>2099.4279999999999</v>
      </c>
      <c r="D91" s="36">
        <v>903.428</v>
      </c>
      <c r="E91" s="36">
        <v>150</v>
      </c>
      <c r="F91" s="36">
        <v>828</v>
      </c>
      <c r="G91" s="36">
        <v>155</v>
      </c>
      <c r="H91" s="36">
        <v>661</v>
      </c>
      <c r="I91" s="36">
        <v>12</v>
      </c>
      <c r="J91" s="36">
        <v>57</v>
      </c>
      <c r="K91" s="36">
        <v>161</v>
      </c>
      <c r="L91" s="36">
        <v>35767.572</v>
      </c>
      <c r="M91" s="212"/>
      <c r="N91" s="20">
        <v>39752</v>
      </c>
      <c r="O91" s="211">
        <f t="shared" si="3"/>
        <v>1</v>
      </c>
      <c r="P91" s="211">
        <f t="shared" si="3"/>
        <v>5.5442152797950721E-2</v>
      </c>
      <c r="Q91" s="211">
        <f t="shared" si="3"/>
        <v>2.3857923785882168E-2</v>
      </c>
      <c r="R91" s="211">
        <f t="shared" si="3"/>
        <v>3.9612327356273276E-3</v>
      </c>
      <c r="S91" s="211">
        <f t="shared" si="3"/>
        <v>2.1866004700662845E-2</v>
      </c>
      <c r="T91" s="211">
        <f t="shared" si="3"/>
        <v>4.0932738268149044E-3</v>
      </c>
      <c r="U91" s="211">
        <f t="shared" si="3"/>
        <v>1.7455832254997757E-2</v>
      </c>
      <c r="V91" s="211">
        <f t="shared" si="3"/>
        <v>3.1689861885018618E-4</v>
      </c>
      <c r="W91" s="211">
        <f t="shared" si="3"/>
        <v>1.5052684395383843E-3</v>
      </c>
      <c r="X91" s="211">
        <f t="shared" si="3"/>
        <v>4.2517231362399982E-3</v>
      </c>
      <c r="Y91" s="211">
        <f t="shared" si="3"/>
        <v>0.94455784720204927</v>
      </c>
    </row>
    <row r="92" spans="1:25">
      <c r="A92" s="20">
        <v>39782</v>
      </c>
      <c r="B92" s="36">
        <v>42103</v>
      </c>
      <c r="C92" s="36">
        <v>3785.7629999999999</v>
      </c>
      <c r="D92" s="36">
        <v>2604.7629999999999</v>
      </c>
      <c r="E92" s="36">
        <v>157</v>
      </c>
      <c r="F92" s="36">
        <v>825</v>
      </c>
      <c r="G92" s="36">
        <v>147</v>
      </c>
      <c r="H92" s="36">
        <v>660</v>
      </c>
      <c r="I92" s="36">
        <v>17</v>
      </c>
      <c r="J92" s="36">
        <v>38</v>
      </c>
      <c r="K92" s="36">
        <v>161</v>
      </c>
      <c r="L92" s="36">
        <v>38317.237000000001</v>
      </c>
      <c r="M92" s="212"/>
      <c r="N92" s="20">
        <v>39782</v>
      </c>
      <c r="O92" s="211">
        <f t="shared" si="3"/>
        <v>1</v>
      </c>
      <c r="P92" s="211">
        <f t="shared" si="3"/>
        <v>8.9916704272854669E-2</v>
      </c>
      <c r="Q92" s="211">
        <f t="shared" si="3"/>
        <v>6.1866446571503218E-2</v>
      </c>
      <c r="R92" s="211">
        <f t="shared" si="3"/>
        <v>3.728950431085671E-3</v>
      </c>
      <c r="S92" s="211">
        <f t="shared" si="3"/>
        <v>1.9594803220673113E-2</v>
      </c>
      <c r="T92" s="211">
        <f t="shared" si="3"/>
        <v>3.4914376647744816E-3</v>
      </c>
      <c r="U92" s="211">
        <f t="shared" si="3"/>
        <v>1.5675842576538489E-2</v>
      </c>
      <c r="V92" s="211">
        <f t="shared" si="3"/>
        <v>4.0377170272902171E-4</v>
      </c>
      <c r="W92" s="211">
        <f t="shared" si="3"/>
        <v>9.0254851198251908E-4</v>
      </c>
      <c r="X92" s="211">
        <f t="shared" si="3"/>
        <v>3.8239555376101465E-3</v>
      </c>
      <c r="Y92" s="211">
        <f t="shared" si="3"/>
        <v>0.9100832957271453</v>
      </c>
    </row>
    <row r="93" spans="1:25">
      <c r="A93" s="20">
        <v>39813</v>
      </c>
      <c r="B93" s="36">
        <v>41864</v>
      </c>
      <c r="C93" s="36">
        <v>3799.5509999999999</v>
      </c>
      <c r="D93" s="36">
        <v>2618.5509999999999</v>
      </c>
      <c r="E93" s="36">
        <v>157</v>
      </c>
      <c r="F93" s="36">
        <v>811</v>
      </c>
      <c r="G93" s="36">
        <v>144</v>
      </c>
      <c r="H93" s="36">
        <v>648</v>
      </c>
      <c r="I93" s="36">
        <v>19</v>
      </c>
      <c r="J93" s="36">
        <v>53</v>
      </c>
      <c r="K93" s="36">
        <v>160</v>
      </c>
      <c r="L93" s="36">
        <v>38064.449000000001</v>
      </c>
      <c r="M93" s="212"/>
      <c r="N93" s="20">
        <v>39813</v>
      </c>
      <c r="O93" s="211">
        <f t="shared" si="3"/>
        <v>1</v>
      </c>
      <c r="P93" s="211">
        <f t="shared" si="3"/>
        <v>9.0759387540607681E-2</v>
      </c>
      <c r="Q93" s="211">
        <f t="shared" si="3"/>
        <v>6.2548991974011078E-2</v>
      </c>
      <c r="R93" s="211">
        <f t="shared" si="3"/>
        <v>3.7502388687177526E-3</v>
      </c>
      <c r="S93" s="211">
        <f t="shared" si="3"/>
        <v>1.9372253009745842E-2</v>
      </c>
      <c r="T93" s="211">
        <f t="shared" si="3"/>
        <v>3.4397095356392127E-3</v>
      </c>
      <c r="U93" s="211">
        <f t="shared" si="3"/>
        <v>1.5478692910376457E-2</v>
      </c>
      <c r="V93" s="211">
        <f t="shared" si="3"/>
        <v>4.5385056373017387E-4</v>
      </c>
      <c r="W93" s="211">
        <f t="shared" si="3"/>
        <v>1.2660042040894325E-3</v>
      </c>
      <c r="X93" s="211">
        <f t="shared" si="3"/>
        <v>3.8218994840435697E-3</v>
      </c>
      <c r="Y93" s="211">
        <f t="shared" si="3"/>
        <v>0.90924061245939236</v>
      </c>
    </row>
    <row r="94" spans="1:25">
      <c r="A94" s="20">
        <v>39844</v>
      </c>
      <c r="B94" s="36">
        <v>47867</v>
      </c>
      <c r="C94" s="36">
        <v>7295.4910129999998</v>
      </c>
      <c r="D94" s="36">
        <v>4611.4910129999998</v>
      </c>
      <c r="E94" s="36">
        <v>206</v>
      </c>
      <c r="F94" s="36">
        <v>2212</v>
      </c>
      <c r="G94" s="36">
        <v>148</v>
      </c>
      <c r="H94" s="36">
        <v>2043</v>
      </c>
      <c r="I94" s="36">
        <v>21</v>
      </c>
      <c r="J94" s="36">
        <v>56</v>
      </c>
      <c r="K94" s="36">
        <v>210</v>
      </c>
      <c r="L94" s="36">
        <v>40571.508987000001</v>
      </c>
      <c r="M94" s="212"/>
      <c r="N94" s="20">
        <v>39844</v>
      </c>
      <c r="O94" s="211">
        <f t="shared" si="3"/>
        <v>1</v>
      </c>
      <c r="P94" s="211">
        <f t="shared" ref="O94:Y117" si="5">C94/$B94</f>
        <v>0.15241170353270519</v>
      </c>
      <c r="Q94" s="211">
        <f t="shared" si="5"/>
        <v>9.6339670608143399E-2</v>
      </c>
      <c r="R94" s="211">
        <f t="shared" si="5"/>
        <v>4.3035912006183803E-3</v>
      </c>
      <c r="S94" s="211">
        <f t="shared" si="5"/>
        <v>4.6211377358096391E-2</v>
      </c>
      <c r="T94" s="211">
        <f t="shared" si="5"/>
        <v>3.0919004742306811E-3</v>
      </c>
      <c r="U94" s="211">
        <f t="shared" si="5"/>
        <v>4.2680761276035685E-2</v>
      </c>
      <c r="V94" s="211">
        <f t="shared" si="5"/>
        <v>4.3871560783002904E-4</v>
      </c>
      <c r="W94" s="211">
        <f t="shared" si="5"/>
        <v>1.1699082875467441E-3</v>
      </c>
      <c r="X94" s="211">
        <f t="shared" si="5"/>
        <v>4.3871560783002904E-3</v>
      </c>
      <c r="Y94" s="211">
        <f t="shared" si="5"/>
        <v>0.84758829646729483</v>
      </c>
    </row>
    <row r="95" spans="1:25">
      <c r="A95" s="20">
        <v>39872</v>
      </c>
      <c r="B95" s="36">
        <v>47870</v>
      </c>
      <c r="C95" s="36">
        <v>8851.4490130000013</v>
      </c>
      <c r="D95" s="36">
        <v>6016.4490130000004</v>
      </c>
      <c r="E95" s="36">
        <v>322</v>
      </c>
      <c r="F95" s="36">
        <v>2268</v>
      </c>
      <c r="G95" s="36">
        <v>152</v>
      </c>
      <c r="H95" s="36">
        <v>2093</v>
      </c>
      <c r="I95" s="36">
        <v>23</v>
      </c>
      <c r="J95" s="36">
        <v>55</v>
      </c>
      <c r="K95" s="36">
        <v>190</v>
      </c>
      <c r="L95" s="36">
        <v>39018.550986999995</v>
      </c>
      <c r="M95" s="212"/>
      <c r="N95" s="20">
        <v>39872</v>
      </c>
      <c r="O95" s="211">
        <f t="shared" si="5"/>
        <v>1</v>
      </c>
      <c r="P95" s="211">
        <f t="shared" si="5"/>
        <v>0.18490597478587845</v>
      </c>
      <c r="Q95" s="211">
        <f t="shared" si="5"/>
        <v>0.12568307944432841</v>
      </c>
      <c r="R95" s="211">
        <f t="shared" si="5"/>
        <v>6.726551075830374E-3</v>
      </c>
      <c r="S95" s="211">
        <f t="shared" si="5"/>
        <v>4.7378316273240025E-2</v>
      </c>
      <c r="T95" s="211">
        <f t="shared" si="5"/>
        <v>3.1752663463547105E-3</v>
      </c>
      <c r="U95" s="211">
        <f t="shared" si="5"/>
        <v>4.3722581992897427E-2</v>
      </c>
      <c r="V95" s="211">
        <f t="shared" si="5"/>
        <v>4.8046793398788388E-4</v>
      </c>
      <c r="W95" s="211">
        <f t="shared" si="5"/>
        <v>1.1489450595362439E-3</v>
      </c>
      <c r="X95" s="211">
        <f t="shared" si="5"/>
        <v>3.969082932943388E-3</v>
      </c>
      <c r="Y95" s="211">
        <f t="shared" si="5"/>
        <v>0.81509402521412144</v>
      </c>
    </row>
    <row r="96" spans="1:25">
      <c r="A96" s="20">
        <v>39903</v>
      </c>
      <c r="B96" s="36">
        <v>53166</v>
      </c>
      <c r="C96" s="36">
        <v>9833.6820129999996</v>
      </c>
      <c r="D96" s="36">
        <v>6770.6820129999996</v>
      </c>
      <c r="E96" s="36">
        <v>412</v>
      </c>
      <c r="F96" s="36">
        <v>2355</v>
      </c>
      <c r="G96" s="36">
        <v>182</v>
      </c>
      <c r="H96" s="36">
        <v>2144</v>
      </c>
      <c r="I96" s="36">
        <v>30</v>
      </c>
      <c r="J96" s="36">
        <v>85</v>
      </c>
      <c r="K96" s="36">
        <v>211</v>
      </c>
      <c r="L96" s="36">
        <v>43332.317987000002</v>
      </c>
      <c r="M96" s="212"/>
      <c r="N96" s="20">
        <v>39903</v>
      </c>
      <c r="O96" s="211">
        <f t="shared" si="5"/>
        <v>1</v>
      </c>
      <c r="P96" s="211">
        <f t="shared" si="5"/>
        <v>0.18496185556558703</v>
      </c>
      <c r="Q96" s="211">
        <f t="shared" si="5"/>
        <v>0.1273498478915096</v>
      </c>
      <c r="R96" s="211">
        <f t="shared" si="5"/>
        <v>7.7493134710153108E-3</v>
      </c>
      <c r="S96" s="211">
        <f t="shared" si="5"/>
        <v>4.4295226272429745E-2</v>
      </c>
      <c r="T96" s="211">
        <f t="shared" si="5"/>
        <v>3.4232404168077343E-3</v>
      </c>
      <c r="U96" s="211">
        <f t="shared" si="5"/>
        <v>4.0326524470526273E-2</v>
      </c>
      <c r="V96" s="211">
        <f t="shared" si="5"/>
        <v>5.6427039837490128E-4</v>
      </c>
      <c r="W96" s="211">
        <f t="shared" si="5"/>
        <v>1.5987661287288869E-3</v>
      </c>
      <c r="X96" s="211">
        <f t="shared" si="5"/>
        <v>3.9687018019034723E-3</v>
      </c>
      <c r="Y96" s="211">
        <f t="shared" si="5"/>
        <v>0.81503814443441303</v>
      </c>
    </row>
    <row r="97" spans="1:25">
      <c r="A97" s="20">
        <v>39933</v>
      </c>
      <c r="B97" s="36">
        <v>49151</v>
      </c>
      <c r="C97" s="36">
        <v>9822.2654819999989</v>
      </c>
      <c r="D97" s="36">
        <v>6732.2654819999998</v>
      </c>
      <c r="E97" s="36">
        <v>411</v>
      </c>
      <c r="F97" s="36">
        <v>2361</v>
      </c>
      <c r="G97" s="36">
        <v>170</v>
      </c>
      <c r="H97" s="36">
        <v>2153</v>
      </c>
      <c r="I97" s="36">
        <v>38</v>
      </c>
      <c r="J97" s="36">
        <v>118</v>
      </c>
      <c r="K97" s="36">
        <v>200</v>
      </c>
      <c r="L97" s="36">
        <v>39328.734517999997</v>
      </c>
      <c r="M97" s="212"/>
      <c r="N97" s="20">
        <v>39933</v>
      </c>
      <c r="O97" s="211">
        <f t="shared" si="5"/>
        <v>1</v>
      </c>
      <c r="P97" s="211">
        <f t="shared" si="5"/>
        <v>0.19983856853370224</v>
      </c>
      <c r="Q97" s="211">
        <f t="shared" si="5"/>
        <v>0.13697107855384427</v>
      </c>
      <c r="R97" s="211">
        <f t="shared" si="5"/>
        <v>8.3619865313014994E-3</v>
      </c>
      <c r="S97" s="211">
        <f t="shared" si="5"/>
        <v>4.8035645256454602E-2</v>
      </c>
      <c r="T97" s="211">
        <f t="shared" si="5"/>
        <v>3.4587292221928342E-3</v>
      </c>
      <c r="U97" s="211">
        <f t="shared" si="5"/>
        <v>4.38037883257716E-2</v>
      </c>
      <c r="V97" s="211">
        <f t="shared" si="5"/>
        <v>7.7312770849016299E-4</v>
      </c>
      <c r="W97" s="211">
        <f t="shared" si="5"/>
        <v>2.400764989522085E-3</v>
      </c>
      <c r="X97" s="211">
        <f t="shared" si="5"/>
        <v>4.0690932025798047E-3</v>
      </c>
      <c r="Y97" s="211">
        <f t="shared" si="5"/>
        <v>0.8001614314662977</v>
      </c>
    </row>
    <row r="98" spans="1:25">
      <c r="A98" s="20">
        <v>39964</v>
      </c>
      <c r="B98" s="36">
        <v>50153</v>
      </c>
      <c r="C98" s="36">
        <v>9948.2744820000007</v>
      </c>
      <c r="D98" s="36">
        <v>6811.2744819999998</v>
      </c>
      <c r="E98" s="36">
        <v>444</v>
      </c>
      <c r="F98" s="36">
        <v>2360</v>
      </c>
      <c r="G98" s="36">
        <v>186</v>
      </c>
      <c r="H98" s="36">
        <v>2133</v>
      </c>
      <c r="I98" s="36">
        <v>41</v>
      </c>
      <c r="J98" s="36">
        <v>118</v>
      </c>
      <c r="K98" s="36">
        <v>215</v>
      </c>
      <c r="L98" s="36">
        <v>40204.725517999999</v>
      </c>
      <c r="M98" s="212"/>
      <c r="N98" s="20">
        <v>39964</v>
      </c>
      <c r="O98" s="211">
        <f t="shared" si="5"/>
        <v>1</v>
      </c>
      <c r="P98" s="211">
        <f t="shared" si="5"/>
        <v>0.19835851259147011</v>
      </c>
      <c r="Q98" s="211">
        <f t="shared" si="5"/>
        <v>0.13580991131138714</v>
      </c>
      <c r="R98" s="211">
        <f t="shared" si="5"/>
        <v>8.8529100951089661E-3</v>
      </c>
      <c r="S98" s="211">
        <f t="shared" si="5"/>
        <v>4.7056008613642251E-2</v>
      </c>
      <c r="T98" s="211">
        <f t="shared" si="5"/>
        <v>3.7086515263294317E-3</v>
      </c>
      <c r="U98" s="211">
        <f t="shared" si="5"/>
        <v>4.2529858632584294E-2</v>
      </c>
      <c r="V98" s="211">
        <f t="shared" si="5"/>
        <v>8.1749845472853071E-4</v>
      </c>
      <c r="W98" s="211">
        <f t="shared" si="5"/>
        <v>2.3528004306821127E-3</v>
      </c>
      <c r="X98" s="211">
        <f t="shared" si="5"/>
        <v>4.2868821406496123E-3</v>
      </c>
      <c r="Y98" s="211">
        <f t="shared" si="5"/>
        <v>0.80164148740852992</v>
      </c>
    </row>
    <row r="99" spans="1:25">
      <c r="A99" s="20">
        <v>39994</v>
      </c>
      <c r="B99" s="36">
        <v>57453</v>
      </c>
      <c r="C99" s="36">
        <v>11357.131482000001</v>
      </c>
      <c r="D99" s="36">
        <v>8154.1314819999998</v>
      </c>
      <c r="E99" s="36">
        <v>450</v>
      </c>
      <c r="F99" s="36">
        <v>2426</v>
      </c>
      <c r="G99" s="36">
        <v>210</v>
      </c>
      <c r="H99" s="36">
        <v>2165</v>
      </c>
      <c r="I99" s="36">
        <v>51</v>
      </c>
      <c r="J99" s="36">
        <v>122</v>
      </c>
      <c r="K99" s="36">
        <v>205</v>
      </c>
      <c r="L99" s="36">
        <v>46095.868518000003</v>
      </c>
      <c r="M99" s="212"/>
      <c r="N99" s="20">
        <v>39994</v>
      </c>
      <c r="O99" s="211">
        <f t="shared" si="5"/>
        <v>1</v>
      </c>
      <c r="P99" s="211">
        <f t="shared" si="5"/>
        <v>0.19767690950864186</v>
      </c>
      <c r="Q99" s="211">
        <f t="shared" si="5"/>
        <v>0.14192699218491636</v>
      </c>
      <c r="R99" s="211">
        <f t="shared" si="5"/>
        <v>7.8324891650566556E-3</v>
      </c>
      <c r="S99" s="211">
        <f t="shared" si="5"/>
        <v>4.2225819365394324E-2</v>
      </c>
      <c r="T99" s="211">
        <f t="shared" si="5"/>
        <v>3.6551616103597724E-3</v>
      </c>
      <c r="U99" s="211">
        <f t="shared" si="5"/>
        <v>3.7682975649661464E-2</v>
      </c>
      <c r="V99" s="211">
        <f t="shared" si="5"/>
        <v>8.8768210537308752E-4</v>
      </c>
      <c r="W99" s="211">
        <f t="shared" si="5"/>
        <v>2.1234748403042487E-3</v>
      </c>
      <c r="X99" s="211">
        <f t="shared" si="5"/>
        <v>3.5681339529702537E-3</v>
      </c>
      <c r="Y99" s="211">
        <f t="shared" si="5"/>
        <v>0.80232309049135819</v>
      </c>
    </row>
    <row r="100" spans="1:25">
      <c r="A100" s="20">
        <v>40025</v>
      </c>
      <c r="B100" s="36">
        <v>58769</v>
      </c>
      <c r="C100" s="36">
        <v>11489.198688</v>
      </c>
      <c r="D100" s="36">
        <v>8312.1986880000004</v>
      </c>
      <c r="E100" s="36">
        <v>380</v>
      </c>
      <c r="F100" s="36">
        <v>2469</v>
      </c>
      <c r="G100" s="36">
        <v>203</v>
      </c>
      <c r="H100" s="36">
        <v>2214</v>
      </c>
      <c r="I100" s="36">
        <v>51</v>
      </c>
      <c r="J100" s="36">
        <v>126</v>
      </c>
      <c r="K100" s="36">
        <v>202</v>
      </c>
      <c r="L100" s="36">
        <v>47279.801311999996</v>
      </c>
      <c r="M100" s="212"/>
      <c r="N100" s="20">
        <v>40025</v>
      </c>
      <c r="O100" s="211">
        <f t="shared" si="5"/>
        <v>1</v>
      </c>
      <c r="P100" s="211">
        <f t="shared" si="5"/>
        <v>0.19549760397488472</v>
      </c>
      <c r="Q100" s="211">
        <f t="shared" si="5"/>
        <v>0.14143849117732138</v>
      </c>
      <c r="R100" s="211">
        <f t="shared" si="5"/>
        <v>6.4659939764161378E-3</v>
      </c>
      <c r="S100" s="211">
        <f t="shared" si="5"/>
        <v>4.201194507308275E-2</v>
      </c>
      <c r="T100" s="211">
        <f t="shared" si="5"/>
        <v>3.4542020452959896E-3</v>
      </c>
      <c r="U100" s="211">
        <f t="shared" si="5"/>
        <v>3.7672922799435078E-2</v>
      </c>
      <c r="V100" s="211">
        <f t="shared" si="5"/>
        <v>8.6780445472953432E-4</v>
      </c>
      <c r="W100" s="211">
        <f t="shared" si="5"/>
        <v>2.143987476390614E-3</v>
      </c>
      <c r="X100" s="211">
        <f t="shared" si="5"/>
        <v>3.4371862716738415E-3</v>
      </c>
      <c r="Y100" s="211">
        <f t="shared" si="5"/>
        <v>0.8045023960251152</v>
      </c>
    </row>
    <row r="101" spans="1:25">
      <c r="A101" s="20">
        <v>40056</v>
      </c>
      <c r="B101" s="36">
        <v>60476</v>
      </c>
      <c r="C101" s="36">
        <v>11488.432688000001</v>
      </c>
      <c r="D101" s="36">
        <v>8148.4326880000008</v>
      </c>
      <c r="E101" s="36">
        <v>347</v>
      </c>
      <c r="F101" s="36">
        <v>2639</v>
      </c>
      <c r="G101" s="36">
        <v>271</v>
      </c>
      <c r="H101" s="36">
        <v>2318</v>
      </c>
      <c r="I101" s="36">
        <v>50</v>
      </c>
      <c r="J101" s="36">
        <v>133</v>
      </c>
      <c r="K101" s="36">
        <v>221</v>
      </c>
      <c r="L101" s="36">
        <v>48987.567311999999</v>
      </c>
      <c r="M101" s="212"/>
      <c r="N101" s="20">
        <v>40056</v>
      </c>
      <c r="O101" s="211">
        <f t="shared" si="5"/>
        <v>1</v>
      </c>
      <c r="P101" s="211">
        <f t="shared" si="5"/>
        <v>0.18996680812223032</v>
      </c>
      <c r="Q101" s="211">
        <f t="shared" si="5"/>
        <v>0.13473828771744165</v>
      </c>
      <c r="R101" s="211">
        <f t="shared" si="5"/>
        <v>5.7378133474436143E-3</v>
      </c>
      <c r="S101" s="211">
        <f t="shared" si="5"/>
        <v>4.3637145313843509E-2</v>
      </c>
      <c r="T101" s="211">
        <f t="shared" si="5"/>
        <v>4.4811164759574048E-3</v>
      </c>
      <c r="U101" s="211">
        <f t="shared" si="5"/>
        <v>3.8329254580329389E-2</v>
      </c>
      <c r="V101" s="211">
        <f t="shared" si="5"/>
        <v>8.2677425755671669E-4</v>
      </c>
      <c r="W101" s="211">
        <f t="shared" si="5"/>
        <v>2.1992195251008665E-3</v>
      </c>
      <c r="X101" s="211">
        <f t="shared" si="5"/>
        <v>3.6543422184006878E-3</v>
      </c>
      <c r="Y101" s="211">
        <f t="shared" si="5"/>
        <v>0.81003319187776968</v>
      </c>
    </row>
    <row r="102" spans="1:25">
      <c r="A102" s="20">
        <v>40086</v>
      </c>
      <c r="B102" s="36">
        <v>61262</v>
      </c>
      <c r="C102" s="36">
        <v>11500.908688</v>
      </c>
      <c r="D102" s="36">
        <v>8214.9086879999995</v>
      </c>
      <c r="E102" s="36">
        <v>337</v>
      </c>
      <c r="F102" s="36">
        <v>2623</v>
      </c>
      <c r="G102" s="36">
        <v>270</v>
      </c>
      <c r="H102" s="36">
        <v>2307</v>
      </c>
      <c r="I102" s="36">
        <v>46</v>
      </c>
      <c r="J102" s="36">
        <v>199</v>
      </c>
      <c r="K102" s="36">
        <v>127</v>
      </c>
      <c r="L102" s="36">
        <v>49761.091312000004</v>
      </c>
      <c r="M102" s="212"/>
      <c r="N102" s="20">
        <v>40086</v>
      </c>
      <c r="O102" s="211">
        <f t="shared" si="5"/>
        <v>1</v>
      </c>
      <c r="P102" s="211">
        <f t="shared" si="5"/>
        <v>0.18773315738957264</v>
      </c>
      <c r="Q102" s="211">
        <f t="shared" si="5"/>
        <v>0.13409468655936796</v>
      </c>
      <c r="R102" s="211">
        <f t="shared" si="5"/>
        <v>5.5009630766217231E-3</v>
      </c>
      <c r="S102" s="211">
        <f t="shared" si="5"/>
        <v>4.2816101335248602E-2</v>
      </c>
      <c r="T102" s="211">
        <f t="shared" si="5"/>
        <v>4.4072997943260094E-3</v>
      </c>
      <c r="U102" s="211">
        <f t="shared" si="5"/>
        <v>3.7657928242630014E-2</v>
      </c>
      <c r="V102" s="211">
        <f t="shared" si="5"/>
        <v>7.5087329829257943E-4</v>
      </c>
      <c r="W102" s="211">
        <f t="shared" si="5"/>
        <v>3.2483431817439848E-3</v>
      </c>
      <c r="X102" s="211">
        <f t="shared" si="5"/>
        <v>2.0730632365903823E-3</v>
      </c>
      <c r="Y102" s="211">
        <f t="shared" si="5"/>
        <v>0.81226684261042736</v>
      </c>
    </row>
    <row r="103" spans="1:25">
      <c r="A103" s="20">
        <v>40117</v>
      </c>
      <c r="B103" s="36">
        <v>69551</v>
      </c>
      <c r="C103" s="36">
        <v>11731.850501999999</v>
      </c>
      <c r="D103" s="36">
        <v>8347.8505019999993</v>
      </c>
      <c r="E103" s="36">
        <v>371</v>
      </c>
      <c r="F103" s="36">
        <v>2692</v>
      </c>
      <c r="G103" s="36">
        <v>297</v>
      </c>
      <c r="H103" s="36">
        <v>2349</v>
      </c>
      <c r="I103" s="36">
        <v>47</v>
      </c>
      <c r="J103" s="36">
        <v>193</v>
      </c>
      <c r="K103" s="36">
        <v>128</v>
      </c>
      <c r="L103" s="36">
        <v>57819.149497999999</v>
      </c>
      <c r="M103" s="212"/>
      <c r="N103" s="20">
        <v>40117</v>
      </c>
      <c r="O103" s="211">
        <f t="shared" si="5"/>
        <v>1</v>
      </c>
      <c r="P103" s="211">
        <f t="shared" si="5"/>
        <v>0.16867982490546504</v>
      </c>
      <c r="Q103" s="211">
        <f t="shared" si="5"/>
        <v>0.12002488105131486</v>
      </c>
      <c r="R103" s="211">
        <f t="shared" si="5"/>
        <v>5.3342151802274586E-3</v>
      </c>
      <c r="S103" s="211">
        <f t="shared" si="5"/>
        <v>3.8705410418254232E-2</v>
      </c>
      <c r="T103" s="211">
        <f t="shared" si="5"/>
        <v>4.2702477318802027E-3</v>
      </c>
      <c r="U103" s="211">
        <f t="shared" si="5"/>
        <v>3.3773777515779785E-2</v>
      </c>
      <c r="V103" s="211">
        <f t="shared" si="5"/>
        <v>6.7576310908541931E-4</v>
      </c>
      <c r="W103" s="211">
        <f t="shared" si="5"/>
        <v>2.7749421287975732E-3</v>
      </c>
      <c r="X103" s="211">
        <f t="shared" si="5"/>
        <v>1.8403761268709292E-3</v>
      </c>
      <c r="Y103" s="211">
        <f t="shared" si="5"/>
        <v>0.83132017509453493</v>
      </c>
    </row>
    <row r="104" spans="1:25">
      <c r="A104" s="20">
        <v>40147</v>
      </c>
      <c r="B104" s="36">
        <v>70582</v>
      </c>
      <c r="C104" s="36">
        <v>11701.768501999999</v>
      </c>
      <c r="D104" s="36">
        <v>8395.768501999999</v>
      </c>
      <c r="E104" s="36">
        <v>295</v>
      </c>
      <c r="F104" s="36">
        <v>2682</v>
      </c>
      <c r="G104" s="36">
        <v>298</v>
      </c>
      <c r="H104" s="36">
        <v>2326</v>
      </c>
      <c r="I104" s="36">
        <v>58</v>
      </c>
      <c r="J104" s="36">
        <v>129</v>
      </c>
      <c r="K104" s="36">
        <v>200</v>
      </c>
      <c r="L104" s="36">
        <v>58880.231498000001</v>
      </c>
      <c r="M104" s="212"/>
      <c r="N104" s="20">
        <v>40147</v>
      </c>
      <c r="O104" s="211">
        <f t="shared" si="5"/>
        <v>1</v>
      </c>
      <c r="P104" s="211">
        <f t="shared" si="5"/>
        <v>0.16578969853503725</v>
      </c>
      <c r="Q104" s="211">
        <f t="shared" si="5"/>
        <v>0.1189505610778952</v>
      </c>
      <c r="R104" s="211">
        <f t="shared" si="5"/>
        <v>4.1795358590008781E-3</v>
      </c>
      <c r="S104" s="211">
        <f t="shared" si="5"/>
        <v>3.7998356521492735E-2</v>
      </c>
      <c r="T104" s="211">
        <f t="shared" si="5"/>
        <v>4.2220396134991928E-3</v>
      </c>
      <c r="U104" s="211">
        <f t="shared" si="5"/>
        <v>3.2954577654359468E-2</v>
      </c>
      <c r="V104" s="211">
        <f t="shared" si="5"/>
        <v>8.2173925363407104E-4</v>
      </c>
      <c r="W104" s="211">
        <f t="shared" si="5"/>
        <v>1.8276614434275028E-3</v>
      </c>
      <c r="X104" s="211">
        <f t="shared" si="5"/>
        <v>2.8335836332209346E-3</v>
      </c>
      <c r="Y104" s="211">
        <f t="shared" si="5"/>
        <v>0.83421030146496278</v>
      </c>
    </row>
    <row r="105" spans="1:25">
      <c r="A105" s="20">
        <v>40178</v>
      </c>
      <c r="B105" s="36">
        <v>70858</v>
      </c>
      <c r="C105" s="36">
        <v>12040.262501999998</v>
      </c>
      <c r="D105" s="36">
        <v>8473.2625019999978</v>
      </c>
      <c r="E105" s="36">
        <v>314</v>
      </c>
      <c r="F105" s="36">
        <v>2921</v>
      </c>
      <c r="G105" s="36">
        <v>298</v>
      </c>
      <c r="H105" s="36">
        <v>2568</v>
      </c>
      <c r="I105" s="36">
        <v>54</v>
      </c>
      <c r="J105" s="36">
        <v>127</v>
      </c>
      <c r="K105" s="36">
        <v>205</v>
      </c>
      <c r="L105" s="36">
        <v>58817.737498000002</v>
      </c>
      <c r="M105" s="212"/>
      <c r="N105" s="20">
        <v>40178</v>
      </c>
      <c r="O105" s="211">
        <f t="shared" si="5"/>
        <v>1</v>
      </c>
      <c r="P105" s="211">
        <f t="shared" si="5"/>
        <v>0.16992100400801599</v>
      </c>
      <c r="Q105" s="211">
        <f t="shared" si="5"/>
        <v>0.11958088715459084</v>
      </c>
      <c r="R105" s="211">
        <f t="shared" si="5"/>
        <v>4.4313980072821701E-3</v>
      </c>
      <c r="S105" s="211">
        <f t="shared" si="5"/>
        <v>4.1223291653729996E-2</v>
      </c>
      <c r="T105" s="211">
        <f t="shared" si="5"/>
        <v>4.2055942871658814E-3</v>
      </c>
      <c r="U105" s="211">
        <f t="shared" si="5"/>
        <v>3.6241497078664371E-2</v>
      </c>
      <c r="V105" s="211">
        <f t="shared" si="5"/>
        <v>7.6208755539247512E-4</v>
      </c>
      <c r="W105" s="211">
        <f t="shared" si="5"/>
        <v>1.7923170284230433E-3</v>
      </c>
      <c r="X105" s="211">
        <f t="shared" si="5"/>
        <v>2.8931101639899518E-3</v>
      </c>
      <c r="Y105" s="211">
        <f t="shared" si="5"/>
        <v>0.83007899599198398</v>
      </c>
    </row>
    <row r="106" spans="1:25">
      <c r="A106" s="20">
        <v>40209</v>
      </c>
      <c r="B106" s="36">
        <v>77515</v>
      </c>
      <c r="C106" s="36">
        <v>12359.348943999999</v>
      </c>
      <c r="D106" s="36">
        <v>8775.3489439999994</v>
      </c>
      <c r="E106" s="36">
        <v>320</v>
      </c>
      <c r="F106" s="36">
        <v>2933</v>
      </c>
      <c r="G106" s="36">
        <v>304</v>
      </c>
      <c r="H106" s="36">
        <v>2575</v>
      </c>
      <c r="I106" s="36">
        <v>54</v>
      </c>
      <c r="J106" s="36">
        <v>129</v>
      </c>
      <c r="K106" s="36">
        <v>202</v>
      </c>
      <c r="L106" s="36">
        <v>65155.651056000002</v>
      </c>
      <c r="M106" s="212"/>
      <c r="N106" s="20">
        <v>40209</v>
      </c>
      <c r="O106" s="211">
        <f t="shared" si="5"/>
        <v>1</v>
      </c>
      <c r="P106" s="211">
        <f t="shared" si="5"/>
        <v>0.1594446099980649</v>
      </c>
      <c r="Q106" s="211">
        <f t="shared" si="5"/>
        <v>0.11320839765206733</v>
      </c>
      <c r="R106" s="211">
        <f t="shared" si="5"/>
        <v>4.1282332451783527E-3</v>
      </c>
      <c r="S106" s="211">
        <f t="shared" si="5"/>
        <v>3.783783783783784E-2</v>
      </c>
      <c r="T106" s="211">
        <f t="shared" si="5"/>
        <v>3.9218215829194348E-3</v>
      </c>
      <c r="U106" s="211">
        <f t="shared" si="5"/>
        <v>3.3219376894794553E-2</v>
      </c>
      <c r="V106" s="211">
        <f t="shared" si="5"/>
        <v>6.9663936012384696E-4</v>
      </c>
      <c r="W106" s="211">
        <f t="shared" si="5"/>
        <v>1.6641940269625233E-3</v>
      </c>
      <c r="X106" s="211">
        <f t="shared" si="5"/>
        <v>2.6059472360188351E-3</v>
      </c>
      <c r="Y106" s="211">
        <f t="shared" si="5"/>
        <v>0.84055539000193513</v>
      </c>
    </row>
    <row r="107" spans="1:25">
      <c r="A107" s="20">
        <v>40237</v>
      </c>
      <c r="B107" s="36">
        <v>79608</v>
      </c>
      <c r="C107" s="36">
        <v>12357.452944000001</v>
      </c>
      <c r="D107" s="36">
        <v>8676.4529440000006</v>
      </c>
      <c r="E107" s="36">
        <v>329</v>
      </c>
      <c r="F107" s="36">
        <v>3012</v>
      </c>
      <c r="G107" s="36">
        <v>312</v>
      </c>
      <c r="H107" s="36">
        <v>2644</v>
      </c>
      <c r="I107" s="36">
        <v>56</v>
      </c>
      <c r="J107" s="36">
        <v>132</v>
      </c>
      <c r="K107" s="36">
        <v>208</v>
      </c>
      <c r="L107" s="36">
        <v>67250.547055999996</v>
      </c>
      <c r="M107" s="212"/>
      <c r="N107" s="20">
        <v>40237</v>
      </c>
      <c r="O107" s="211">
        <f t="shared" si="5"/>
        <v>1</v>
      </c>
      <c r="P107" s="211">
        <f t="shared" si="5"/>
        <v>0.15522878283589589</v>
      </c>
      <c r="Q107" s="211">
        <f t="shared" si="5"/>
        <v>0.10898971138579037</v>
      </c>
      <c r="R107" s="211">
        <f t="shared" si="5"/>
        <v>4.132750477338961E-3</v>
      </c>
      <c r="S107" s="211">
        <f t="shared" si="5"/>
        <v>3.7835393427796203E-2</v>
      </c>
      <c r="T107" s="211">
        <f t="shared" si="5"/>
        <v>3.9192041000904428E-3</v>
      </c>
      <c r="U107" s="211">
        <f t="shared" si="5"/>
        <v>3.3212742437945933E-2</v>
      </c>
      <c r="V107" s="211">
        <f t="shared" si="5"/>
        <v>7.0344688975982315E-4</v>
      </c>
      <c r="W107" s="211">
        <f t="shared" si="5"/>
        <v>1.6581248115767259E-3</v>
      </c>
      <c r="X107" s="211">
        <f t="shared" si="5"/>
        <v>2.6128027333936288E-3</v>
      </c>
      <c r="Y107" s="211">
        <f t="shared" si="5"/>
        <v>0.84477121716410408</v>
      </c>
    </row>
    <row r="108" spans="1:25">
      <c r="A108" s="20">
        <v>40268</v>
      </c>
      <c r="B108" s="36">
        <v>80863</v>
      </c>
      <c r="C108" s="36">
        <v>12330.974944</v>
      </c>
      <c r="D108" s="36">
        <v>8420.9749439999996</v>
      </c>
      <c r="E108" s="36">
        <v>312</v>
      </c>
      <c r="F108" s="36">
        <v>3352</v>
      </c>
      <c r="G108" s="36">
        <v>302</v>
      </c>
      <c r="H108" s="36">
        <v>2688</v>
      </c>
      <c r="I108" s="36">
        <v>362</v>
      </c>
      <c r="J108" s="36">
        <v>38</v>
      </c>
      <c r="K108" s="36">
        <v>208</v>
      </c>
      <c r="L108" s="36">
        <v>68532.025055999999</v>
      </c>
      <c r="M108" s="212"/>
      <c r="N108" s="20">
        <v>40268</v>
      </c>
      <c r="O108" s="211">
        <f t="shared" si="5"/>
        <v>1</v>
      </c>
      <c r="P108" s="211">
        <f t="shared" si="5"/>
        <v>0.15249217743591012</v>
      </c>
      <c r="Q108" s="211">
        <f t="shared" si="5"/>
        <v>0.10413878960711326</v>
      </c>
      <c r="R108" s="211">
        <f t="shared" si="5"/>
        <v>3.8583777500216417E-3</v>
      </c>
      <c r="S108" s="211">
        <f t="shared" si="5"/>
        <v>4.1452827622027379E-2</v>
      </c>
      <c r="T108" s="211">
        <f t="shared" si="5"/>
        <v>3.7347117964953067E-3</v>
      </c>
      <c r="U108" s="211">
        <f t="shared" si="5"/>
        <v>3.3241408307878757E-2</v>
      </c>
      <c r="V108" s="211">
        <f t="shared" si="5"/>
        <v>4.4767075176533151E-3</v>
      </c>
      <c r="W108" s="211">
        <f t="shared" si="5"/>
        <v>4.6993062340007171E-4</v>
      </c>
      <c r="X108" s="211">
        <f t="shared" si="5"/>
        <v>2.5722518333477608E-3</v>
      </c>
      <c r="Y108" s="211">
        <f t="shared" si="5"/>
        <v>0.84750782256408985</v>
      </c>
    </row>
    <row r="109" spans="1:25">
      <c r="A109" s="20">
        <v>40298</v>
      </c>
      <c r="B109" s="36">
        <v>81519</v>
      </c>
      <c r="C109" s="36">
        <v>11092.199791999999</v>
      </c>
      <c r="D109" s="36">
        <v>8384.1997919999994</v>
      </c>
      <c r="E109" s="36">
        <v>371</v>
      </c>
      <c r="F109" s="36">
        <v>2105</v>
      </c>
      <c r="G109" s="36">
        <v>286</v>
      </c>
      <c r="H109" s="36">
        <v>1764</v>
      </c>
      <c r="I109" s="36">
        <v>55</v>
      </c>
      <c r="J109" s="36">
        <v>31</v>
      </c>
      <c r="K109" s="36">
        <v>201</v>
      </c>
      <c r="L109" s="36">
        <v>70426.800208000001</v>
      </c>
      <c r="M109" s="212"/>
      <c r="N109" s="20">
        <v>40298</v>
      </c>
      <c r="O109" s="211">
        <f t="shared" si="5"/>
        <v>1</v>
      </c>
      <c r="P109" s="211">
        <f t="shared" si="5"/>
        <v>0.13606888936321593</v>
      </c>
      <c r="Q109" s="211">
        <f t="shared" si="5"/>
        <v>0.10284963986309939</v>
      </c>
      <c r="R109" s="211">
        <f t="shared" si="5"/>
        <v>4.5510862498313277E-3</v>
      </c>
      <c r="S109" s="211">
        <f t="shared" si="5"/>
        <v>2.5822200959285564E-2</v>
      </c>
      <c r="T109" s="211">
        <f t="shared" si="5"/>
        <v>3.5083845483874923E-3</v>
      </c>
      <c r="U109" s="211">
        <f t="shared" si="5"/>
        <v>2.1639127074669709E-2</v>
      </c>
      <c r="V109" s="211">
        <f t="shared" si="5"/>
        <v>6.7468933622836396E-4</v>
      </c>
      <c r="W109" s="211">
        <f t="shared" si="5"/>
        <v>3.8027944405598694E-4</v>
      </c>
      <c r="X109" s="211">
        <f t="shared" si="5"/>
        <v>2.4656828469436574E-3</v>
      </c>
      <c r="Y109" s="211">
        <f t="shared" si="5"/>
        <v>0.86393111063678407</v>
      </c>
    </row>
    <row r="110" spans="1:25">
      <c r="A110" s="20">
        <v>40329</v>
      </c>
      <c r="B110" s="36">
        <v>83268</v>
      </c>
      <c r="C110" s="36">
        <v>11610.166792</v>
      </c>
      <c r="D110" s="36">
        <v>8856.166792</v>
      </c>
      <c r="E110" s="36">
        <v>402</v>
      </c>
      <c r="F110" s="36">
        <v>2101</v>
      </c>
      <c r="G110" s="36">
        <v>288</v>
      </c>
      <c r="H110" s="36">
        <v>1757</v>
      </c>
      <c r="I110" s="36">
        <v>57</v>
      </c>
      <c r="J110" s="36">
        <v>29</v>
      </c>
      <c r="K110" s="36">
        <v>222</v>
      </c>
      <c r="L110" s="36">
        <v>71657.833207999996</v>
      </c>
      <c r="M110" s="212"/>
      <c r="N110" s="20">
        <v>40329</v>
      </c>
      <c r="O110" s="211">
        <f t="shared" si="5"/>
        <v>1</v>
      </c>
      <c r="P110" s="211">
        <f t="shared" si="5"/>
        <v>0.1394313156554739</v>
      </c>
      <c r="Q110" s="211">
        <f t="shared" si="5"/>
        <v>0.1063573856943844</v>
      </c>
      <c r="R110" s="211">
        <f t="shared" si="5"/>
        <v>4.8277849834270064E-3</v>
      </c>
      <c r="S110" s="211">
        <f t="shared" si="5"/>
        <v>2.5231781716866023E-2</v>
      </c>
      <c r="T110" s="211">
        <f t="shared" si="5"/>
        <v>3.4587116299178555E-3</v>
      </c>
      <c r="U110" s="211">
        <f t="shared" si="5"/>
        <v>2.110054282557525E-2</v>
      </c>
      <c r="V110" s="211">
        <f t="shared" si="5"/>
        <v>6.8453667675457558E-4</v>
      </c>
      <c r="W110" s="211">
        <f t="shared" si="5"/>
        <v>3.4827304606811738E-4</v>
      </c>
      <c r="X110" s="211">
        <f t="shared" si="5"/>
        <v>2.6660902147283469E-3</v>
      </c>
      <c r="Y110" s="211">
        <f t="shared" si="5"/>
        <v>0.86056868434452605</v>
      </c>
    </row>
    <row r="111" spans="1:25">
      <c r="A111" s="20">
        <v>40359</v>
      </c>
      <c r="B111" s="36">
        <v>84747</v>
      </c>
      <c r="C111" s="36">
        <v>12793.394795</v>
      </c>
      <c r="D111" s="36">
        <v>9988.3947950000002</v>
      </c>
      <c r="E111" s="36">
        <v>416</v>
      </c>
      <c r="F111" s="36">
        <v>2135</v>
      </c>
      <c r="G111" s="36">
        <v>285</v>
      </c>
      <c r="H111" s="36">
        <v>1789</v>
      </c>
      <c r="I111" s="36">
        <v>61</v>
      </c>
      <c r="J111" s="36">
        <v>32</v>
      </c>
      <c r="K111" s="36">
        <v>222</v>
      </c>
      <c r="L111" s="36">
        <v>71953.605205</v>
      </c>
      <c r="M111" s="212"/>
      <c r="N111" s="20">
        <v>40359</v>
      </c>
      <c r="O111" s="211">
        <f t="shared" si="5"/>
        <v>1</v>
      </c>
      <c r="P111" s="211">
        <f t="shared" si="5"/>
        <v>0.15095985456712332</v>
      </c>
      <c r="Q111" s="211">
        <f t="shared" si="5"/>
        <v>0.11786133780546804</v>
      </c>
      <c r="R111" s="211">
        <f t="shared" si="5"/>
        <v>4.9087283325663445E-3</v>
      </c>
      <c r="S111" s="211">
        <f t="shared" si="5"/>
        <v>2.5192632187570063E-2</v>
      </c>
      <c r="T111" s="211">
        <f t="shared" si="5"/>
        <v>3.3629509009168467E-3</v>
      </c>
      <c r="U111" s="211">
        <f t="shared" si="5"/>
        <v>2.1109891795579785E-2</v>
      </c>
      <c r="V111" s="211">
        <f t="shared" si="5"/>
        <v>7.1978949107343038E-4</v>
      </c>
      <c r="W111" s="211">
        <f t="shared" si="5"/>
        <v>3.7759448712048802E-4</v>
      </c>
      <c r="X111" s="211">
        <f t="shared" si="5"/>
        <v>2.6195617543983856E-3</v>
      </c>
      <c r="Y111" s="211">
        <f t="shared" si="5"/>
        <v>0.84904014543287665</v>
      </c>
    </row>
    <row r="112" spans="1:25">
      <c r="A112" s="20">
        <v>40390</v>
      </c>
      <c r="B112" s="36">
        <v>86578</v>
      </c>
      <c r="C112" s="36">
        <v>13170.752081999999</v>
      </c>
      <c r="D112" s="36">
        <v>10395.752081999999</v>
      </c>
      <c r="E112" s="36">
        <v>356</v>
      </c>
      <c r="F112" s="36">
        <v>2156</v>
      </c>
      <c r="G112" s="36">
        <v>287</v>
      </c>
      <c r="H112" s="36">
        <v>1805</v>
      </c>
      <c r="I112" s="36">
        <v>65</v>
      </c>
      <c r="J112" s="36">
        <v>32</v>
      </c>
      <c r="K112" s="36">
        <v>231</v>
      </c>
      <c r="L112" s="36">
        <v>73407.247918000008</v>
      </c>
      <c r="M112" s="212"/>
      <c r="N112" s="20">
        <v>40390</v>
      </c>
      <c r="O112" s="211">
        <f t="shared" si="5"/>
        <v>1</v>
      </c>
      <c r="P112" s="211">
        <f t="shared" si="5"/>
        <v>0.152125852780152</v>
      </c>
      <c r="Q112" s="211">
        <f t="shared" si="5"/>
        <v>0.12007383032641085</v>
      </c>
      <c r="R112" s="211">
        <f t="shared" si="5"/>
        <v>4.1118990967682319E-3</v>
      </c>
      <c r="S112" s="211">
        <f t="shared" si="5"/>
        <v>2.4902400147843562E-2</v>
      </c>
      <c r="T112" s="211">
        <f t="shared" si="5"/>
        <v>3.3149298898103446E-3</v>
      </c>
      <c r="U112" s="211">
        <f t="shared" si="5"/>
        <v>2.0848252442883873E-2</v>
      </c>
      <c r="V112" s="211">
        <f t="shared" si="5"/>
        <v>7.5076809351105357E-4</v>
      </c>
      <c r="W112" s="211">
        <f t="shared" si="5"/>
        <v>3.6960890757467254E-4</v>
      </c>
      <c r="X112" s="211">
        <f t="shared" si="5"/>
        <v>2.6681143015546676E-3</v>
      </c>
      <c r="Y112" s="211">
        <f t="shared" si="5"/>
        <v>0.84787414721984811</v>
      </c>
    </row>
    <row r="113" spans="1:25">
      <c r="A113" s="20">
        <v>40421</v>
      </c>
      <c r="B113" s="36">
        <v>88111</v>
      </c>
      <c r="C113" s="36">
        <v>13700.126082000001</v>
      </c>
      <c r="D113" s="36">
        <v>10801.126082000001</v>
      </c>
      <c r="E113" s="36">
        <v>466</v>
      </c>
      <c r="F113" s="36">
        <v>2165</v>
      </c>
      <c r="G113" s="36">
        <v>290</v>
      </c>
      <c r="H113" s="36">
        <v>1814</v>
      </c>
      <c r="I113" s="36">
        <v>61</v>
      </c>
      <c r="J113" s="36">
        <v>32</v>
      </c>
      <c r="K113" s="36">
        <v>236</v>
      </c>
      <c r="L113" s="36">
        <v>74410.873917999998</v>
      </c>
      <c r="M113" s="212"/>
      <c r="N113" s="20">
        <v>40421</v>
      </c>
      <c r="O113" s="211">
        <f t="shared" si="5"/>
        <v>1</v>
      </c>
      <c r="P113" s="211">
        <f t="shared" si="5"/>
        <v>0.1554871251262612</v>
      </c>
      <c r="Q113" s="211">
        <f t="shared" si="5"/>
        <v>0.12258544429185914</v>
      </c>
      <c r="R113" s="211">
        <f t="shared" si="5"/>
        <v>5.2887834663095414E-3</v>
      </c>
      <c r="S113" s="211">
        <f t="shared" si="5"/>
        <v>2.4571279408927376E-2</v>
      </c>
      <c r="T113" s="211">
        <f t="shared" si="5"/>
        <v>3.2913030155145213E-3</v>
      </c>
      <c r="U113" s="211">
        <f t="shared" si="5"/>
        <v>2.058766782808049E-2</v>
      </c>
      <c r="V113" s="211">
        <f t="shared" si="5"/>
        <v>6.9230856533236489E-4</v>
      </c>
      <c r="W113" s="211">
        <f t="shared" si="5"/>
        <v>3.6317826378091272E-4</v>
      </c>
      <c r="X113" s="211">
        <f t="shared" si="5"/>
        <v>2.6784396953842314E-3</v>
      </c>
      <c r="Y113" s="211">
        <f t="shared" si="5"/>
        <v>0.84451287487373883</v>
      </c>
    </row>
    <row r="114" spans="1:25">
      <c r="A114" s="20">
        <v>40451</v>
      </c>
      <c r="B114" s="36">
        <v>89609</v>
      </c>
      <c r="C114" s="36">
        <v>14814.294081999999</v>
      </c>
      <c r="D114" s="36">
        <v>11570.294081999999</v>
      </c>
      <c r="E114" s="36">
        <v>741</v>
      </c>
      <c r="F114" s="36">
        <v>2216</v>
      </c>
      <c r="G114" s="36">
        <v>310</v>
      </c>
      <c r="H114" s="36">
        <v>1843</v>
      </c>
      <c r="I114" s="36">
        <v>63</v>
      </c>
      <c r="J114" s="36">
        <v>38</v>
      </c>
      <c r="K114" s="36">
        <v>249</v>
      </c>
      <c r="L114" s="36">
        <v>74794.705918000007</v>
      </c>
      <c r="M114" s="212"/>
      <c r="N114" s="20">
        <v>40451</v>
      </c>
      <c r="O114" s="211">
        <f t="shared" si="5"/>
        <v>1</v>
      </c>
      <c r="P114" s="211">
        <f t="shared" si="5"/>
        <v>0.16532149763974599</v>
      </c>
      <c r="Q114" s="211">
        <f t="shared" si="5"/>
        <v>0.12911977683045228</v>
      </c>
      <c r="R114" s="211">
        <f t="shared" si="5"/>
        <v>8.2692586682141297E-3</v>
      </c>
      <c r="S114" s="211">
        <f t="shared" si="5"/>
        <v>2.4729658851231462E-2</v>
      </c>
      <c r="T114" s="211">
        <f t="shared" si="5"/>
        <v>3.459473936769744E-3</v>
      </c>
      <c r="U114" s="211">
        <f t="shared" si="5"/>
        <v>2.0567130533763349E-2</v>
      </c>
      <c r="V114" s="211">
        <f t="shared" si="5"/>
        <v>7.030543806983673E-4</v>
      </c>
      <c r="W114" s="211">
        <f t="shared" si="5"/>
        <v>4.240645470879041E-4</v>
      </c>
      <c r="X114" s="211">
        <f t="shared" si="5"/>
        <v>2.7787387427602138E-3</v>
      </c>
      <c r="Y114" s="211">
        <f t="shared" si="5"/>
        <v>0.83467850236025409</v>
      </c>
    </row>
    <row r="115" spans="1:25">
      <c r="A115" s="20">
        <v>40482</v>
      </c>
      <c r="B115" s="36">
        <v>89581</v>
      </c>
      <c r="C115" s="36">
        <v>15381.767040000001</v>
      </c>
      <c r="D115" s="36">
        <v>12023.767040000001</v>
      </c>
      <c r="E115" s="36">
        <v>826</v>
      </c>
      <c r="F115" s="36">
        <v>2238</v>
      </c>
      <c r="G115" s="36">
        <v>317</v>
      </c>
      <c r="H115" s="36">
        <v>1854</v>
      </c>
      <c r="I115" s="36">
        <v>67</v>
      </c>
      <c r="J115" s="36">
        <v>36</v>
      </c>
      <c r="K115" s="36">
        <v>258</v>
      </c>
      <c r="L115" s="36">
        <v>74199.232959999994</v>
      </c>
      <c r="M115" s="212"/>
      <c r="N115" s="20">
        <v>40482</v>
      </c>
      <c r="O115" s="211">
        <f t="shared" si="5"/>
        <v>1</v>
      </c>
      <c r="P115" s="211">
        <f t="shared" si="5"/>
        <v>0.17170791842020072</v>
      </c>
      <c r="Q115" s="211">
        <f t="shared" si="5"/>
        <v>0.13422229088757662</v>
      </c>
      <c r="R115" s="211">
        <f t="shared" si="5"/>
        <v>9.220705283486454E-3</v>
      </c>
      <c r="S115" s="211">
        <f t="shared" si="5"/>
        <v>2.4982976300778066E-2</v>
      </c>
      <c r="T115" s="211">
        <f t="shared" si="5"/>
        <v>3.5386968218707091E-3</v>
      </c>
      <c r="U115" s="211">
        <f t="shared" si="5"/>
        <v>2.0696353021287996E-2</v>
      </c>
      <c r="V115" s="211">
        <f t="shared" si="5"/>
        <v>7.4792645761936124E-4</v>
      </c>
      <c r="W115" s="211">
        <f t="shared" si="5"/>
        <v>4.018709324521941E-4</v>
      </c>
      <c r="X115" s="211">
        <f t="shared" si="5"/>
        <v>2.880075015907391E-3</v>
      </c>
      <c r="Y115" s="211">
        <f t="shared" si="5"/>
        <v>0.82829208157979917</v>
      </c>
    </row>
    <row r="116" spans="1:25">
      <c r="A116" s="20">
        <v>40512</v>
      </c>
      <c r="B116" s="36">
        <v>89882</v>
      </c>
      <c r="C116" s="36">
        <v>15758.127040000001</v>
      </c>
      <c r="D116" s="36">
        <v>12406.127040000001</v>
      </c>
      <c r="E116" s="36">
        <v>889</v>
      </c>
      <c r="F116" s="36">
        <v>2176</v>
      </c>
      <c r="G116" s="36">
        <v>320</v>
      </c>
      <c r="H116" s="36">
        <v>1787</v>
      </c>
      <c r="I116" s="36">
        <v>69</v>
      </c>
      <c r="J116" s="36">
        <v>40</v>
      </c>
      <c r="K116" s="36">
        <v>247</v>
      </c>
      <c r="L116" s="36">
        <v>74123.872959999993</v>
      </c>
      <c r="M116" s="212"/>
      <c r="N116" s="20">
        <v>40512</v>
      </c>
      <c r="O116" s="211">
        <f t="shared" si="5"/>
        <v>1</v>
      </c>
      <c r="P116" s="211">
        <f t="shared" si="5"/>
        <v>0.17532016466033246</v>
      </c>
      <c r="Q116" s="211">
        <f t="shared" si="5"/>
        <v>0.13802682450323758</v>
      </c>
      <c r="R116" s="211">
        <f t="shared" si="5"/>
        <v>9.8907456442891787E-3</v>
      </c>
      <c r="S116" s="211">
        <f t="shared" si="5"/>
        <v>2.4209519147326494E-2</v>
      </c>
      <c r="T116" s="211">
        <f t="shared" si="5"/>
        <v>3.5602234040186024E-3</v>
      </c>
      <c r="U116" s="211">
        <f t="shared" si="5"/>
        <v>1.9881622571816381E-2</v>
      </c>
      <c r="V116" s="211">
        <f t="shared" si="5"/>
        <v>7.6767317149151106E-4</v>
      </c>
      <c r="W116" s="211">
        <f t="shared" si="5"/>
        <v>4.450279255023253E-4</v>
      </c>
      <c r="X116" s="211">
        <f t="shared" si="5"/>
        <v>2.7480474399768588E-3</v>
      </c>
      <c r="Y116" s="211">
        <f t="shared" si="5"/>
        <v>0.82467983533966749</v>
      </c>
    </row>
    <row r="117" spans="1:25">
      <c r="A117" s="20">
        <v>40543</v>
      </c>
      <c r="B117" s="36">
        <v>90102</v>
      </c>
      <c r="C117" s="36">
        <v>16250.680040000001</v>
      </c>
      <c r="D117" s="36">
        <v>12956.680040000001</v>
      </c>
      <c r="E117" s="36">
        <v>842</v>
      </c>
      <c r="F117" s="36">
        <v>2169</v>
      </c>
      <c r="G117" s="36">
        <v>315</v>
      </c>
      <c r="H117" s="36">
        <v>1774</v>
      </c>
      <c r="I117" s="36">
        <v>80</v>
      </c>
      <c r="J117" s="36">
        <v>31</v>
      </c>
      <c r="K117" s="36">
        <v>252</v>
      </c>
      <c r="L117" s="36">
        <v>73851.319959999993</v>
      </c>
      <c r="M117" s="212"/>
      <c r="N117" s="20">
        <v>40543</v>
      </c>
      <c r="O117" s="211">
        <f t="shared" si="5"/>
        <v>1</v>
      </c>
      <c r="P117" s="211">
        <f t="shared" si="5"/>
        <v>0.18035870502319595</v>
      </c>
      <c r="Q117" s="211">
        <f t="shared" si="5"/>
        <v>0.14380013806574771</v>
      </c>
      <c r="R117" s="211">
        <f t="shared" ref="O117:Y140" si="6">E117/$B117</f>
        <v>9.3449645956804519E-3</v>
      </c>
      <c r="S117" s="211">
        <f t="shared" si="6"/>
        <v>2.4072717586735033E-2</v>
      </c>
      <c r="T117" s="211">
        <f t="shared" si="6"/>
        <v>3.4960378237996938E-3</v>
      </c>
      <c r="U117" s="211">
        <f t="shared" si="6"/>
        <v>1.9688797141017959E-2</v>
      </c>
      <c r="V117" s="211">
        <f t="shared" si="6"/>
        <v>8.878826219173825E-4</v>
      </c>
      <c r="W117" s="211">
        <f t="shared" si="6"/>
        <v>3.4405451599298575E-4</v>
      </c>
      <c r="X117" s="211">
        <f t="shared" si="6"/>
        <v>2.7968302590397551E-3</v>
      </c>
      <c r="Y117" s="211">
        <f t="shared" si="6"/>
        <v>0.81964129497680405</v>
      </c>
    </row>
    <row r="118" spans="1:25">
      <c r="A118" s="20">
        <v>40574</v>
      </c>
      <c r="B118" s="36">
        <v>90085</v>
      </c>
      <c r="C118" s="36">
        <v>16364.123336999999</v>
      </c>
      <c r="D118" s="36">
        <v>13171.123336999999</v>
      </c>
      <c r="E118" s="36">
        <v>723</v>
      </c>
      <c r="F118" s="36">
        <v>2226</v>
      </c>
      <c r="G118" s="36">
        <v>315</v>
      </c>
      <c r="H118" s="36">
        <v>1830</v>
      </c>
      <c r="I118" s="36">
        <v>81</v>
      </c>
      <c r="J118" s="36">
        <v>31</v>
      </c>
      <c r="K118" s="36">
        <v>213</v>
      </c>
      <c r="L118" s="36">
        <v>73720.876663000003</v>
      </c>
      <c r="M118" s="206"/>
      <c r="N118" s="20">
        <v>40574</v>
      </c>
      <c r="O118" s="211">
        <f t="shared" si="6"/>
        <v>1</v>
      </c>
      <c r="P118" s="211">
        <f t="shared" si="6"/>
        <v>0.18165203238052949</v>
      </c>
      <c r="Q118" s="211">
        <f t="shared" si="6"/>
        <v>0.1462077297774324</v>
      </c>
      <c r="R118" s="211">
        <f t="shared" si="6"/>
        <v>8.0257534550702107E-3</v>
      </c>
      <c r="S118" s="211">
        <f t="shared" si="6"/>
        <v>2.4709996114780485E-2</v>
      </c>
      <c r="T118" s="211">
        <f t="shared" si="6"/>
        <v>3.4966975634123328E-3</v>
      </c>
      <c r="U118" s="211">
        <f t="shared" si="6"/>
        <v>2.0314147749347838E-2</v>
      </c>
      <c r="V118" s="211">
        <f t="shared" si="6"/>
        <v>8.9915080202031413E-4</v>
      </c>
      <c r="W118" s="211">
        <f t="shared" si="6"/>
        <v>3.441194427485153E-4</v>
      </c>
      <c r="X118" s="211">
        <f t="shared" si="6"/>
        <v>2.3644335904978633E-3</v>
      </c>
      <c r="Y118" s="211">
        <f t="shared" si="6"/>
        <v>0.81834796761947048</v>
      </c>
    </row>
    <row r="119" spans="1:25">
      <c r="A119" s="20">
        <v>40602</v>
      </c>
      <c r="B119" s="36">
        <v>89993</v>
      </c>
      <c r="C119" s="36">
        <v>15392.568336999999</v>
      </c>
      <c r="D119" s="36">
        <v>12698.568336999999</v>
      </c>
      <c r="E119" s="36">
        <v>716</v>
      </c>
      <c r="F119" s="36">
        <v>1735</v>
      </c>
      <c r="G119" s="36">
        <v>313</v>
      </c>
      <c r="H119" s="36">
        <v>1339</v>
      </c>
      <c r="I119" s="36">
        <v>82</v>
      </c>
      <c r="J119" s="36">
        <v>30</v>
      </c>
      <c r="K119" s="36">
        <v>213</v>
      </c>
      <c r="L119" s="36">
        <v>74600.431662999996</v>
      </c>
      <c r="M119" s="206"/>
      <c r="N119" s="20">
        <v>40602</v>
      </c>
      <c r="O119" s="211">
        <f t="shared" si="6"/>
        <v>1</v>
      </c>
      <c r="P119" s="211">
        <f t="shared" si="6"/>
        <v>0.17104184033202582</v>
      </c>
      <c r="Q119" s="211">
        <f t="shared" si="6"/>
        <v>0.14110617866945205</v>
      </c>
      <c r="R119" s="211">
        <f t="shared" si="6"/>
        <v>7.9561743691175975E-3</v>
      </c>
      <c r="S119" s="211">
        <f t="shared" si="6"/>
        <v>1.9279277277121552E-2</v>
      </c>
      <c r="T119" s="211">
        <f t="shared" si="6"/>
        <v>3.4780482926449834E-3</v>
      </c>
      <c r="U119" s="211">
        <f t="shared" si="6"/>
        <v>1.4878935028279977E-2</v>
      </c>
      <c r="V119" s="211">
        <f t="shared" si="6"/>
        <v>9.1118198082073046E-4</v>
      </c>
      <c r="W119" s="211">
        <f t="shared" si="6"/>
        <v>3.33359261275877E-4</v>
      </c>
      <c r="X119" s="211">
        <f t="shared" si="6"/>
        <v>2.3668507550587267E-3</v>
      </c>
      <c r="Y119" s="211">
        <f t="shared" si="6"/>
        <v>0.82895815966797415</v>
      </c>
    </row>
    <row r="120" spans="1:25">
      <c r="A120" s="20">
        <v>40633</v>
      </c>
      <c r="B120" s="36">
        <v>89807</v>
      </c>
      <c r="C120" s="36">
        <v>15221.268337</v>
      </c>
      <c r="D120" s="36">
        <v>12650.268337</v>
      </c>
      <c r="E120" s="36">
        <v>539</v>
      </c>
      <c r="F120" s="36">
        <v>1781</v>
      </c>
      <c r="G120" s="36">
        <v>315</v>
      </c>
      <c r="H120" s="36">
        <v>1335</v>
      </c>
      <c r="I120" s="36">
        <v>132</v>
      </c>
      <c r="J120" s="36">
        <v>32</v>
      </c>
      <c r="K120" s="36">
        <v>219</v>
      </c>
      <c r="L120" s="36">
        <v>74585.731662999999</v>
      </c>
      <c r="M120" s="206"/>
      <c r="N120" s="20">
        <v>40633</v>
      </c>
      <c r="O120" s="211">
        <f t="shared" si="6"/>
        <v>1</v>
      </c>
      <c r="P120" s="211">
        <f t="shared" si="6"/>
        <v>0.16948866276570868</v>
      </c>
      <c r="Q120" s="211">
        <f t="shared" si="6"/>
        <v>0.14086060481922344</v>
      </c>
      <c r="R120" s="211">
        <f t="shared" si="6"/>
        <v>6.0017593283374351E-3</v>
      </c>
      <c r="S120" s="211">
        <f t="shared" si="6"/>
        <v>1.9831416259311636E-2</v>
      </c>
      <c r="T120" s="211">
        <f t="shared" si="6"/>
        <v>3.5075216853920075E-3</v>
      </c>
      <c r="U120" s="211">
        <f t="shared" si="6"/>
        <v>1.4865210952375651E-2</v>
      </c>
      <c r="V120" s="211">
        <f t="shared" si="6"/>
        <v>1.4698186110214126E-3</v>
      </c>
      <c r="W120" s="211">
        <f t="shared" si="6"/>
        <v>3.5631966327791823E-4</v>
      </c>
      <c r="X120" s="211">
        <f t="shared" si="6"/>
        <v>2.4385626955582525E-3</v>
      </c>
      <c r="Y120" s="211">
        <f t="shared" si="6"/>
        <v>0.83051133723429127</v>
      </c>
    </row>
    <row r="121" spans="1:25">
      <c r="A121" s="20">
        <v>40663</v>
      </c>
      <c r="B121" s="36">
        <v>89590</v>
      </c>
      <c r="C121" s="36">
        <v>15299.309419000001</v>
      </c>
      <c r="D121" s="36">
        <v>12757.309419000001</v>
      </c>
      <c r="E121" s="36">
        <v>510</v>
      </c>
      <c r="F121" s="36">
        <v>1779</v>
      </c>
      <c r="G121" s="36">
        <v>307</v>
      </c>
      <c r="H121" s="36">
        <v>1339</v>
      </c>
      <c r="I121" s="36">
        <v>132</v>
      </c>
      <c r="J121" s="36">
        <v>31</v>
      </c>
      <c r="K121" s="36">
        <v>222</v>
      </c>
      <c r="L121" s="36">
        <v>74290.690581000003</v>
      </c>
      <c r="M121" s="206"/>
      <c r="N121" s="20">
        <v>40663</v>
      </c>
      <c r="O121" s="211">
        <f t="shared" si="6"/>
        <v>1</v>
      </c>
      <c r="P121" s="211">
        <f t="shared" si="6"/>
        <v>0.17077028037727426</v>
      </c>
      <c r="Q121" s="211">
        <f t="shared" si="6"/>
        <v>0.14239657795512894</v>
      </c>
      <c r="R121" s="211">
        <f t="shared" si="6"/>
        <v>5.6925996204933585E-3</v>
      </c>
      <c r="S121" s="211">
        <f t="shared" si="6"/>
        <v>1.9857126911485657E-2</v>
      </c>
      <c r="T121" s="211">
        <f t="shared" si="6"/>
        <v>3.4267217323361984E-3</v>
      </c>
      <c r="U121" s="211">
        <f t="shared" si="6"/>
        <v>1.4945864493805113E-2</v>
      </c>
      <c r="V121" s="211">
        <f t="shared" si="6"/>
        <v>1.4733787253041633E-3</v>
      </c>
      <c r="W121" s="211">
        <f t="shared" si="6"/>
        <v>3.4602076124567473E-4</v>
      </c>
      <c r="X121" s="211">
        <f t="shared" si="6"/>
        <v>2.4779551289206385E-3</v>
      </c>
      <c r="Y121" s="211">
        <f t="shared" si="6"/>
        <v>0.82922971962272574</v>
      </c>
    </row>
    <row r="122" spans="1:25">
      <c r="A122" s="20">
        <v>40694</v>
      </c>
      <c r="B122" s="36">
        <v>89581</v>
      </c>
      <c r="C122" s="36">
        <v>15524.570419</v>
      </c>
      <c r="D122" s="36">
        <v>12727.570419</v>
      </c>
      <c r="E122" s="36">
        <v>633</v>
      </c>
      <c r="F122" s="36">
        <v>1913</v>
      </c>
      <c r="G122" s="36">
        <v>309</v>
      </c>
      <c r="H122" s="36">
        <v>1334</v>
      </c>
      <c r="I122" s="36">
        <v>271</v>
      </c>
      <c r="J122" s="36">
        <v>31</v>
      </c>
      <c r="K122" s="36">
        <v>220</v>
      </c>
      <c r="L122" s="36">
        <v>74056.429581000004</v>
      </c>
      <c r="M122" s="206"/>
      <c r="N122" s="20">
        <v>40694</v>
      </c>
      <c r="O122" s="211">
        <f t="shared" si="6"/>
        <v>1</v>
      </c>
      <c r="P122" s="211">
        <f t="shared" si="6"/>
        <v>0.17330204417231332</v>
      </c>
      <c r="Q122" s="211">
        <f t="shared" si="6"/>
        <v>0.14207890533706924</v>
      </c>
      <c r="R122" s="211">
        <f t="shared" si="6"/>
        <v>7.0662305622844132E-3</v>
      </c>
      <c r="S122" s="211">
        <f t="shared" si="6"/>
        <v>2.1354974827251315E-2</v>
      </c>
      <c r="T122" s="211">
        <f t="shared" si="6"/>
        <v>3.4493921702146661E-3</v>
      </c>
      <c r="U122" s="211">
        <f t="shared" si="6"/>
        <v>1.4891550663645193E-2</v>
      </c>
      <c r="V122" s="211">
        <f t="shared" si="6"/>
        <v>3.0251950748484613E-3</v>
      </c>
      <c r="W122" s="211">
        <f t="shared" si="6"/>
        <v>3.4605552516716714E-4</v>
      </c>
      <c r="X122" s="211">
        <f t="shared" si="6"/>
        <v>2.4558779205411862E-3</v>
      </c>
      <c r="Y122" s="211">
        <f t="shared" si="6"/>
        <v>0.82669795582768668</v>
      </c>
    </row>
    <row r="123" spans="1:25">
      <c r="A123" s="20">
        <v>40724</v>
      </c>
      <c r="B123" s="36">
        <v>89625.672000000006</v>
      </c>
      <c r="C123" s="36">
        <v>15873.675418999999</v>
      </c>
      <c r="D123" s="36">
        <v>12812.217419000001</v>
      </c>
      <c r="E123" s="36">
        <v>889.97799999999995</v>
      </c>
      <c r="F123" s="36">
        <v>1911.896</v>
      </c>
      <c r="G123" s="36">
        <v>308.52</v>
      </c>
      <c r="H123" s="36">
        <v>1331.2840000000001</v>
      </c>
      <c r="I123" s="36">
        <v>272.09199999999998</v>
      </c>
      <c r="J123" s="36">
        <v>31.344000000000001</v>
      </c>
      <c r="K123" s="36">
        <v>228.24</v>
      </c>
      <c r="L123" s="36">
        <v>73751.996581000014</v>
      </c>
      <c r="M123" s="206"/>
      <c r="N123" s="20">
        <v>40724</v>
      </c>
      <c r="O123" s="211">
        <f t="shared" si="6"/>
        <v>1</v>
      </c>
      <c r="P123" s="211">
        <f t="shared" si="6"/>
        <v>0.17711081060569339</v>
      </c>
      <c r="Q123" s="211">
        <f t="shared" si="6"/>
        <v>0.14295253952461298</v>
      </c>
      <c r="R123" s="211">
        <f t="shared" si="6"/>
        <v>9.9299450719878557E-3</v>
      </c>
      <c r="S123" s="211">
        <f t="shared" si="6"/>
        <v>2.1332012997347456E-2</v>
      </c>
      <c r="T123" s="211">
        <f t="shared" si="6"/>
        <v>3.4423172860561643E-3</v>
      </c>
      <c r="U123" s="211">
        <f t="shared" si="6"/>
        <v>1.4853824471184997E-2</v>
      </c>
      <c r="V123" s="211">
        <f t="shared" si="6"/>
        <v>3.0358712401062941E-3</v>
      </c>
      <c r="W123" s="211">
        <f t="shared" si="6"/>
        <v>3.4972122719481531E-4</v>
      </c>
      <c r="X123" s="211">
        <f t="shared" si="6"/>
        <v>2.5465917845503014E-3</v>
      </c>
      <c r="Y123" s="211">
        <f t="shared" si="6"/>
        <v>0.82288918939430666</v>
      </c>
    </row>
    <row r="124" spans="1:25">
      <c r="A124" s="20">
        <v>40755</v>
      </c>
      <c r="B124" s="36">
        <v>89684</v>
      </c>
      <c r="C124" s="36">
        <v>16278.792801000001</v>
      </c>
      <c r="D124" s="36">
        <v>13030.792801000001</v>
      </c>
      <c r="E124" s="36">
        <v>934</v>
      </c>
      <c r="F124" s="36">
        <v>2059</v>
      </c>
      <c r="G124" s="36">
        <v>332</v>
      </c>
      <c r="H124" s="36">
        <v>1321</v>
      </c>
      <c r="I124" s="36">
        <v>406</v>
      </c>
      <c r="J124" s="36">
        <v>27</v>
      </c>
      <c r="K124" s="36">
        <v>228</v>
      </c>
      <c r="L124" s="36">
        <v>73405.207198999997</v>
      </c>
      <c r="M124" s="206"/>
      <c r="N124" s="20">
        <v>40755</v>
      </c>
      <c r="O124" s="211">
        <f t="shared" si="6"/>
        <v>1</v>
      </c>
      <c r="P124" s="211">
        <f t="shared" si="6"/>
        <v>0.18151278713036886</v>
      </c>
      <c r="Q124" s="211">
        <f t="shared" si="6"/>
        <v>0.1452967396748584</v>
      </c>
      <c r="R124" s="211">
        <f t="shared" si="6"/>
        <v>1.0414343695642477E-2</v>
      </c>
      <c r="S124" s="211">
        <f t="shared" si="6"/>
        <v>2.2958387226261093E-2</v>
      </c>
      <c r="T124" s="211">
        <f t="shared" si="6"/>
        <v>3.7018866241470051E-3</v>
      </c>
      <c r="U124" s="211">
        <f t="shared" si="6"/>
        <v>1.4729494670175283E-2</v>
      </c>
      <c r="V124" s="211">
        <f t="shared" si="6"/>
        <v>4.5270059319388071E-3</v>
      </c>
      <c r="W124" s="211">
        <f t="shared" si="6"/>
        <v>3.0105704473484677E-4</v>
      </c>
      <c r="X124" s="211">
        <f t="shared" si="6"/>
        <v>2.5422594888720395E-3</v>
      </c>
      <c r="Y124" s="211">
        <f t="shared" si="6"/>
        <v>0.81848721286963111</v>
      </c>
    </row>
    <row r="125" spans="1:25">
      <c r="A125" s="20">
        <v>40786</v>
      </c>
      <c r="B125" s="36">
        <v>89581</v>
      </c>
      <c r="C125" s="36">
        <v>17827.977801000001</v>
      </c>
      <c r="D125" s="36">
        <v>14731.977800999999</v>
      </c>
      <c r="E125" s="36">
        <v>864</v>
      </c>
      <c r="F125" s="36">
        <v>1970</v>
      </c>
      <c r="G125" s="36">
        <v>333</v>
      </c>
      <c r="H125" s="36">
        <v>1300</v>
      </c>
      <c r="I125" s="36">
        <v>337</v>
      </c>
      <c r="J125" s="36">
        <v>27</v>
      </c>
      <c r="K125" s="36">
        <v>235</v>
      </c>
      <c r="L125" s="36">
        <v>71753.022198999999</v>
      </c>
      <c r="M125" s="206"/>
      <c r="N125" s="20">
        <v>40786</v>
      </c>
      <c r="O125" s="211">
        <f t="shared" si="6"/>
        <v>1</v>
      </c>
      <c r="P125" s="211">
        <f t="shared" si="6"/>
        <v>0.19901516840624686</v>
      </c>
      <c r="Q125" s="211">
        <f t="shared" si="6"/>
        <v>0.16445426821535816</v>
      </c>
      <c r="R125" s="211">
        <f t="shared" si="6"/>
        <v>9.6449023788526579E-3</v>
      </c>
      <c r="S125" s="211">
        <f t="shared" si="6"/>
        <v>2.1991270470300622E-2</v>
      </c>
      <c r="T125" s="211">
        <f t="shared" si="6"/>
        <v>3.7173061251827956E-3</v>
      </c>
      <c r="U125" s="211">
        <f t="shared" si="6"/>
        <v>1.4512005894107009E-2</v>
      </c>
      <c r="V125" s="211">
        <f t="shared" si="6"/>
        <v>3.7619584510108169E-3</v>
      </c>
      <c r="W125" s="211">
        <f t="shared" si="6"/>
        <v>3.0140319933914556E-4</v>
      </c>
      <c r="X125" s="211">
        <f t="shared" si="6"/>
        <v>2.6233241423962669E-3</v>
      </c>
      <c r="Y125" s="211">
        <f t="shared" si="6"/>
        <v>0.80098483159375311</v>
      </c>
    </row>
    <row r="126" spans="1:25">
      <c r="A126" s="20">
        <v>40816</v>
      </c>
      <c r="B126" s="36">
        <v>89589</v>
      </c>
      <c r="C126" s="36">
        <v>18406.643800999998</v>
      </c>
      <c r="D126" s="36">
        <v>15440.643801</v>
      </c>
      <c r="E126" s="36">
        <v>879</v>
      </c>
      <c r="F126" s="36">
        <v>1822</v>
      </c>
      <c r="G126" s="36">
        <v>333</v>
      </c>
      <c r="H126" s="36">
        <v>1147</v>
      </c>
      <c r="I126" s="36">
        <v>341</v>
      </c>
      <c r="J126" s="36">
        <v>48</v>
      </c>
      <c r="K126" s="36">
        <v>217</v>
      </c>
      <c r="L126" s="36">
        <v>71182.356199000002</v>
      </c>
      <c r="M126" s="206"/>
      <c r="N126" s="20">
        <v>40816</v>
      </c>
      <c r="O126" s="211">
        <f t="shared" si="6"/>
        <v>1</v>
      </c>
      <c r="P126" s="211">
        <f t="shared" si="6"/>
        <v>0.20545651587806538</v>
      </c>
      <c r="Q126" s="211">
        <f t="shared" si="6"/>
        <v>0.17234977286273984</v>
      </c>
      <c r="R126" s="211">
        <f t="shared" si="6"/>
        <v>9.811472390583666E-3</v>
      </c>
      <c r="S126" s="211">
        <f t="shared" si="6"/>
        <v>2.0337318197546573E-2</v>
      </c>
      <c r="T126" s="211">
        <f t="shared" si="6"/>
        <v>3.7169741820982489E-3</v>
      </c>
      <c r="U126" s="211">
        <f t="shared" si="6"/>
        <v>1.2802911071671745E-2</v>
      </c>
      <c r="V126" s="211">
        <f t="shared" si="6"/>
        <v>3.806270859145654E-3</v>
      </c>
      <c r="W126" s="211">
        <f t="shared" si="6"/>
        <v>5.3578006228443219E-4</v>
      </c>
      <c r="X126" s="211">
        <f t="shared" si="6"/>
        <v>2.4221723649108708E-3</v>
      </c>
      <c r="Y126" s="211">
        <f t="shared" si="6"/>
        <v>0.79454348412193465</v>
      </c>
    </row>
    <row r="127" spans="1:25">
      <c r="A127" s="20">
        <v>40847</v>
      </c>
      <c r="B127" s="36">
        <v>89681</v>
      </c>
      <c r="C127" s="36">
        <v>18599.517765000001</v>
      </c>
      <c r="D127" s="36">
        <v>15588.517765000001</v>
      </c>
      <c r="E127" s="36">
        <v>830</v>
      </c>
      <c r="F127" s="36">
        <v>1825</v>
      </c>
      <c r="G127" s="36">
        <v>248</v>
      </c>
      <c r="H127" s="36">
        <v>1201</v>
      </c>
      <c r="I127" s="36">
        <v>376</v>
      </c>
      <c r="J127" s="36">
        <v>27</v>
      </c>
      <c r="K127" s="36">
        <v>329</v>
      </c>
      <c r="L127" s="36">
        <v>71081.482235000003</v>
      </c>
      <c r="M127" s="206"/>
      <c r="N127" s="20">
        <v>40847</v>
      </c>
      <c r="O127" s="211">
        <f t="shared" si="6"/>
        <v>1</v>
      </c>
      <c r="P127" s="211">
        <f t="shared" si="6"/>
        <v>0.20739641356586122</v>
      </c>
      <c r="Q127" s="211">
        <f t="shared" si="6"/>
        <v>0.17382185485219837</v>
      </c>
      <c r="R127" s="211">
        <f t="shared" si="6"/>
        <v>9.2550261482365268E-3</v>
      </c>
      <c r="S127" s="211">
        <f t="shared" si="6"/>
        <v>2.0349906892206823E-2</v>
      </c>
      <c r="T127" s="211">
        <f t="shared" si="6"/>
        <v>2.76535721055742E-3</v>
      </c>
      <c r="U127" s="211">
        <f t="shared" si="6"/>
        <v>1.339191133015912E-2</v>
      </c>
      <c r="V127" s="211">
        <f t="shared" si="6"/>
        <v>4.1926383514902825E-3</v>
      </c>
      <c r="W127" s="211">
        <f t="shared" si="6"/>
        <v>3.0106711566552557E-4</v>
      </c>
      <c r="X127" s="211">
        <f t="shared" si="6"/>
        <v>3.668558557553997E-3</v>
      </c>
      <c r="Y127" s="211">
        <f t="shared" si="6"/>
        <v>0.79260358643413886</v>
      </c>
    </row>
    <row r="128" spans="1:25">
      <c r="A128" s="20">
        <v>40877</v>
      </c>
      <c r="B128" s="36">
        <v>85284</v>
      </c>
      <c r="C128" s="36">
        <v>18068.206764999999</v>
      </c>
      <c r="D128" s="36">
        <v>14892.206764999999</v>
      </c>
      <c r="E128" s="36">
        <v>889</v>
      </c>
      <c r="F128" s="36">
        <v>1965</v>
      </c>
      <c r="G128" s="36">
        <v>253</v>
      </c>
      <c r="H128" s="36">
        <v>1197</v>
      </c>
      <c r="I128" s="36">
        <v>515</v>
      </c>
      <c r="J128" s="36">
        <v>15</v>
      </c>
      <c r="K128" s="36">
        <v>307</v>
      </c>
      <c r="L128" s="36">
        <v>67215.793235000005</v>
      </c>
      <c r="M128" s="206"/>
      <c r="N128" s="20">
        <v>40877</v>
      </c>
      <c r="O128" s="211">
        <f t="shared" si="6"/>
        <v>1</v>
      </c>
      <c r="P128" s="211">
        <f t="shared" si="6"/>
        <v>0.2118592791731157</v>
      </c>
      <c r="Q128" s="211">
        <f t="shared" si="6"/>
        <v>0.17461899963650859</v>
      </c>
      <c r="R128" s="211">
        <f t="shared" si="6"/>
        <v>1.0423995122180011E-2</v>
      </c>
      <c r="S128" s="211">
        <f t="shared" si="6"/>
        <v>2.3040664133952442E-2</v>
      </c>
      <c r="T128" s="211">
        <f t="shared" si="6"/>
        <v>2.9665587918015104E-3</v>
      </c>
      <c r="U128" s="211">
        <f t="shared" si="6"/>
        <v>1.4035457999155763E-2</v>
      </c>
      <c r="V128" s="211">
        <f t="shared" si="6"/>
        <v>6.038647342995169E-3</v>
      </c>
      <c r="W128" s="211">
        <f t="shared" si="6"/>
        <v>1.7588293232024765E-4</v>
      </c>
      <c r="X128" s="211">
        <f t="shared" si="6"/>
        <v>3.5997373481544016E-3</v>
      </c>
      <c r="Y128" s="211">
        <f t="shared" si="6"/>
        <v>0.78814072082688436</v>
      </c>
    </row>
    <row r="129" spans="1:25">
      <c r="A129" s="20">
        <v>40908</v>
      </c>
      <c r="B129" s="36">
        <v>85310</v>
      </c>
      <c r="C129" s="36">
        <v>18864.532765</v>
      </c>
      <c r="D129" s="36">
        <v>15665.532765</v>
      </c>
      <c r="E129" s="36">
        <v>806</v>
      </c>
      <c r="F129" s="36">
        <v>2157</v>
      </c>
      <c r="G129" s="36">
        <v>337</v>
      </c>
      <c r="H129" s="36">
        <v>1192</v>
      </c>
      <c r="I129" s="36">
        <v>627</v>
      </c>
      <c r="J129" s="36">
        <v>12</v>
      </c>
      <c r="K129" s="36">
        <v>224</v>
      </c>
      <c r="L129" s="36">
        <v>66445.467235000004</v>
      </c>
      <c r="M129" s="206"/>
      <c r="N129" s="20">
        <v>40908</v>
      </c>
      <c r="O129" s="211">
        <f t="shared" si="6"/>
        <v>1</v>
      </c>
      <c r="P129" s="211">
        <f t="shared" si="6"/>
        <v>0.22112920835775407</v>
      </c>
      <c r="Q129" s="211">
        <f t="shared" si="6"/>
        <v>0.18363067360215685</v>
      </c>
      <c r="R129" s="211">
        <f t="shared" si="6"/>
        <v>9.4478959090376277E-3</v>
      </c>
      <c r="S129" s="211">
        <f t="shared" si="6"/>
        <v>2.5284257414136677E-2</v>
      </c>
      <c r="T129" s="211">
        <f t="shared" si="6"/>
        <v>3.9502989098581642E-3</v>
      </c>
      <c r="U129" s="211">
        <f t="shared" si="6"/>
        <v>1.3972570624780214E-2</v>
      </c>
      <c r="V129" s="211">
        <f t="shared" si="6"/>
        <v>7.3496659242761695E-3</v>
      </c>
      <c r="W129" s="211">
        <f t="shared" si="6"/>
        <v>1.4066346266557262E-4</v>
      </c>
      <c r="X129" s="211">
        <f t="shared" si="6"/>
        <v>2.6257179697573556E-3</v>
      </c>
      <c r="Y129" s="211">
        <f t="shared" si="6"/>
        <v>0.77887079164224593</v>
      </c>
    </row>
    <row r="130" spans="1:25">
      <c r="A130" s="20">
        <v>40939</v>
      </c>
      <c r="B130" s="36">
        <v>85318</v>
      </c>
      <c r="C130" s="36">
        <v>19987.070286000002</v>
      </c>
      <c r="D130" s="36">
        <v>16983.070286000002</v>
      </c>
      <c r="E130" s="36">
        <v>785</v>
      </c>
      <c r="F130" s="36">
        <v>1986</v>
      </c>
      <c r="G130" s="36">
        <v>331</v>
      </c>
      <c r="H130" s="36">
        <v>945</v>
      </c>
      <c r="I130" s="36">
        <v>710</v>
      </c>
      <c r="J130" s="36">
        <v>10</v>
      </c>
      <c r="K130" s="36">
        <v>223</v>
      </c>
      <c r="L130" s="36">
        <v>65330.929713999998</v>
      </c>
      <c r="M130" s="206"/>
      <c r="N130" s="20">
        <v>40939</v>
      </c>
      <c r="O130" s="211">
        <f t="shared" si="6"/>
        <v>1</v>
      </c>
      <c r="P130" s="211">
        <f t="shared" si="6"/>
        <v>0.23426557450948218</v>
      </c>
      <c r="Q130" s="211">
        <f t="shared" si="6"/>
        <v>0.19905612281113014</v>
      </c>
      <c r="R130" s="211">
        <f t="shared" si="6"/>
        <v>9.2008720316931955E-3</v>
      </c>
      <c r="S130" s="211">
        <f t="shared" si="6"/>
        <v>2.3277620197379216E-2</v>
      </c>
      <c r="T130" s="211">
        <f t="shared" si="6"/>
        <v>3.8796033662298695E-3</v>
      </c>
      <c r="U130" s="211">
        <f t="shared" si="6"/>
        <v>1.1076209006305821E-2</v>
      </c>
      <c r="V130" s="211">
        <f t="shared" si="6"/>
        <v>8.3218078248435273E-3</v>
      </c>
      <c r="W130" s="211">
        <f t="shared" si="6"/>
        <v>1.172085609132891E-4</v>
      </c>
      <c r="X130" s="211">
        <f t="shared" si="6"/>
        <v>2.6137509083663472E-3</v>
      </c>
      <c r="Y130" s="211">
        <f t="shared" si="6"/>
        <v>0.76573442549051784</v>
      </c>
    </row>
    <row r="131" spans="1:25">
      <c r="A131" s="20">
        <v>40968</v>
      </c>
      <c r="B131" s="36">
        <v>85337</v>
      </c>
      <c r="C131" s="36">
        <v>20206.544286</v>
      </c>
      <c r="D131" s="36">
        <v>17342.544286</v>
      </c>
      <c r="E131" s="36">
        <v>789</v>
      </c>
      <c r="F131" s="36">
        <v>1851</v>
      </c>
      <c r="G131" s="36">
        <v>478</v>
      </c>
      <c r="H131" s="36">
        <v>454</v>
      </c>
      <c r="I131" s="36">
        <v>919</v>
      </c>
      <c r="J131" s="36">
        <v>10</v>
      </c>
      <c r="K131" s="36">
        <v>214</v>
      </c>
      <c r="L131" s="36">
        <v>65130.455713999996</v>
      </c>
      <c r="M131" s="206"/>
      <c r="N131" s="20">
        <v>40968</v>
      </c>
      <c r="O131" s="211">
        <f t="shared" si="6"/>
        <v>1</v>
      </c>
      <c r="P131" s="211">
        <f t="shared" si="6"/>
        <v>0.23678526648464324</v>
      </c>
      <c r="Q131" s="211">
        <f t="shared" si="6"/>
        <v>0.20322420856135087</v>
      </c>
      <c r="R131" s="211">
        <f t="shared" si="6"/>
        <v>9.2456964739796345E-3</v>
      </c>
      <c r="S131" s="211">
        <f t="shared" si="6"/>
        <v>2.1690474237435111E-2</v>
      </c>
      <c r="T131" s="211">
        <f t="shared" si="6"/>
        <v>5.6013218182031244E-3</v>
      </c>
      <c r="U131" s="211">
        <f t="shared" si="6"/>
        <v>5.3200839026448085E-3</v>
      </c>
      <c r="V131" s="211">
        <f t="shared" si="6"/>
        <v>1.0769068516587177E-2</v>
      </c>
      <c r="W131" s="211">
        <f t="shared" si="6"/>
        <v>1.1718246481596494E-4</v>
      </c>
      <c r="X131" s="211">
        <f t="shared" si="6"/>
        <v>2.5077047470616499E-3</v>
      </c>
      <c r="Y131" s="211">
        <f t="shared" si="6"/>
        <v>0.76321473351535674</v>
      </c>
    </row>
    <row r="132" spans="1:25">
      <c r="A132" s="20">
        <v>40999</v>
      </c>
      <c r="B132" s="36">
        <v>79651</v>
      </c>
      <c r="C132" s="36">
        <v>18755.161286000002</v>
      </c>
      <c r="D132" s="36">
        <v>17158.161286000002</v>
      </c>
      <c r="E132" s="36">
        <v>349</v>
      </c>
      <c r="F132" s="36">
        <v>1043</v>
      </c>
      <c r="G132" s="36">
        <v>445</v>
      </c>
      <c r="H132" s="36">
        <v>453</v>
      </c>
      <c r="I132" s="36">
        <v>146</v>
      </c>
      <c r="J132" s="36">
        <v>10</v>
      </c>
      <c r="K132" s="36">
        <v>195</v>
      </c>
      <c r="L132" s="36">
        <v>60895.838713999998</v>
      </c>
      <c r="M132" s="206"/>
      <c r="N132" s="20">
        <v>40999</v>
      </c>
      <c r="O132" s="211">
        <f t="shared" si="6"/>
        <v>1</v>
      </c>
      <c r="P132" s="211">
        <f t="shared" si="6"/>
        <v>0.23546673972705934</v>
      </c>
      <c r="Q132" s="211">
        <f t="shared" si="6"/>
        <v>0.2154167717417233</v>
      </c>
      <c r="R132" s="211">
        <f t="shared" si="6"/>
        <v>4.3816147945411861E-3</v>
      </c>
      <c r="S132" s="211">
        <f t="shared" si="6"/>
        <v>1.3094625302883831E-2</v>
      </c>
      <c r="T132" s="211">
        <f t="shared" si="6"/>
        <v>5.5868727322946352E-3</v>
      </c>
      <c r="U132" s="211">
        <f t="shared" si="6"/>
        <v>5.6873108937740896E-3</v>
      </c>
      <c r="V132" s="211">
        <f t="shared" si="6"/>
        <v>1.8329964470000376E-3</v>
      </c>
      <c r="W132" s="211">
        <f t="shared" si="6"/>
        <v>1.2554770184931765E-4</v>
      </c>
      <c r="X132" s="211">
        <f t="shared" si="6"/>
        <v>2.4481801860616942E-3</v>
      </c>
      <c r="Y132" s="211">
        <f t="shared" si="6"/>
        <v>0.76453326027294066</v>
      </c>
    </row>
    <row r="133" spans="1:25">
      <c r="A133" s="20">
        <v>41029</v>
      </c>
      <c r="B133" s="36">
        <v>83142</v>
      </c>
      <c r="C133" s="36">
        <v>22368.198990000001</v>
      </c>
      <c r="D133" s="36">
        <v>17021.198990000001</v>
      </c>
      <c r="E133" s="36">
        <v>608</v>
      </c>
      <c r="F133" s="36">
        <v>4529</v>
      </c>
      <c r="G133" s="36">
        <v>441</v>
      </c>
      <c r="H133" s="36">
        <v>455</v>
      </c>
      <c r="I133" s="36">
        <v>3633</v>
      </c>
      <c r="J133" s="36">
        <v>10</v>
      </c>
      <c r="K133" s="36">
        <v>200</v>
      </c>
      <c r="L133" s="36">
        <v>60773.801009999996</v>
      </c>
      <c r="M133" s="206"/>
      <c r="N133" s="20">
        <v>41029</v>
      </c>
      <c r="O133" s="211">
        <f t="shared" si="6"/>
        <v>1</v>
      </c>
      <c r="P133" s="211">
        <f t="shared" si="6"/>
        <v>0.26903609475355417</v>
      </c>
      <c r="Q133" s="211">
        <f t="shared" si="6"/>
        <v>0.20472443518318059</v>
      </c>
      <c r="R133" s="211">
        <f t="shared" si="6"/>
        <v>7.3127901662216445E-3</v>
      </c>
      <c r="S133" s="211">
        <f t="shared" si="6"/>
        <v>5.4473070169108274E-2</v>
      </c>
      <c r="T133" s="211">
        <f t="shared" si="6"/>
        <v>5.3041783935916867E-3</v>
      </c>
      <c r="U133" s="211">
        <f t="shared" si="6"/>
        <v>5.472565009261264E-3</v>
      </c>
      <c r="V133" s="211">
        <f t="shared" si="6"/>
        <v>4.3696326766255324E-2</v>
      </c>
      <c r="W133" s="211">
        <f t="shared" si="6"/>
        <v>1.2027615404969811E-4</v>
      </c>
      <c r="X133" s="211">
        <f t="shared" si="6"/>
        <v>2.4055230809939621E-3</v>
      </c>
      <c r="Y133" s="211">
        <f t="shared" si="6"/>
        <v>0.73096390524644583</v>
      </c>
    </row>
    <row r="134" spans="1:25">
      <c r="A134" s="20">
        <v>41060</v>
      </c>
      <c r="B134" s="36">
        <v>83131</v>
      </c>
      <c r="C134" s="36">
        <v>22336.026990000002</v>
      </c>
      <c r="D134" s="36">
        <v>16671.026990000002</v>
      </c>
      <c r="E134" s="36">
        <v>778</v>
      </c>
      <c r="F134" s="36">
        <v>4690</v>
      </c>
      <c r="G134" s="36">
        <v>464</v>
      </c>
      <c r="H134" s="36">
        <v>453</v>
      </c>
      <c r="I134" s="36">
        <v>3773</v>
      </c>
      <c r="J134" s="36">
        <v>9</v>
      </c>
      <c r="K134" s="36">
        <v>188</v>
      </c>
      <c r="L134" s="36">
        <v>60794.973010000002</v>
      </c>
      <c r="M134" s="206"/>
      <c r="N134" s="20">
        <v>41060</v>
      </c>
      <c r="O134" s="211">
        <f t="shared" si="6"/>
        <v>1</v>
      </c>
      <c r="P134" s="211">
        <f t="shared" si="6"/>
        <v>0.26868469030806802</v>
      </c>
      <c r="Q134" s="211">
        <f t="shared" si="6"/>
        <v>0.20053923313805924</v>
      </c>
      <c r="R134" s="211">
        <f>E134/$B134</f>
        <v>9.3587229793939686E-3</v>
      </c>
      <c r="S134" s="211">
        <f t="shared" si="6"/>
        <v>5.6416980428480347E-2</v>
      </c>
      <c r="T134" s="211">
        <f t="shared" si="6"/>
        <v>5.5815520082760943E-3</v>
      </c>
      <c r="U134" s="211">
        <f t="shared" si="6"/>
        <v>5.4492307322178248E-3</v>
      </c>
      <c r="V134" s="211">
        <f>I134/$B134</f>
        <v>4.5386197687986428E-2</v>
      </c>
      <c r="W134" s="211">
        <f>J134/$B134</f>
        <v>1.0826286222949321E-4</v>
      </c>
      <c r="X134" s="211">
        <f>K134/$B134</f>
        <v>2.2614908999049692E-3</v>
      </c>
      <c r="Y134" s="211">
        <f>L134/$B134</f>
        <v>0.73131530969193204</v>
      </c>
    </row>
    <row r="135" spans="1:25">
      <c r="A135" s="20">
        <v>41090</v>
      </c>
      <c r="B135" s="36">
        <v>83131</v>
      </c>
      <c r="C135" s="36">
        <v>22447.10799</v>
      </c>
      <c r="D135" s="36">
        <v>20083.10799</v>
      </c>
      <c r="E135" s="36">
        <v>841</v>
      </c>
      <c r="F135" s="36">
        <v>1339</v>
      </c>
      <c r="G135" s="36">
        <v>501</v>
      </c>
      <c r="H135" s="36">
        <v>452</v>
      </c>
      <c r="I135" s="36">
        <v>386</v>
      </c>
      <c r="J135" s="36">
        <v>8</v>
      </c>
      <c r="K135" s="36">
        <v>176</v>
      </c>
      <c r="L135" s="36">
        <v>60683.892009999996</v>
      </c>
      <c r="M135" s="206"/>
      <c r="N135" s="20">
        <v>41090</v>
      </c>
      <c r="O135" s="211">
        <f t="shared" si="6"/>
        <v>1</v>
      </c>
      <c r="P135" s="211">
        <f t="shared" si="6"/>
        <v>0.27002090664132516</v>
      </c>
      <c r="Q135" s="211">
        <f t="shared" si="6"/>
        <v>0.24158386149571159</v>
      </c>
      <c r="R135" s="211">
        <f t="shared" si="6"/>
        <v>1.0116563015000421E-2</v>
      </c>
      <c r="S135" s="211">
        <f t="shared" si="6"/>
        <v>1.6107108058365713E-2</v>
      </c>
      <c r="T135" s="211">
        <f t="shared" si="6"/>
        <v>6.0266326641084554E-3</v>
      </c>
      <c r="U135" s="211">
        <f t="shared" si="6"/>
        <v>5.437201525303437E-3</v>
      </c>
      <c r="V135" s="211">
        <f t="shared" si="6"/>
        <v>4.6432738689538202E-3</v>
      </c>
      <c r="W135" s="211">
        <f t="shared" si="6"/>
        <v>9.6233655315105076E-5</v>
      </c>
      <c r="X135" s="211">
        <f t="shared" si="6"/>
        <v>2.1171404169323116E-3</v>
      </c>
      <c r="Y135" s="211">
        <f t="shared" si="6"/>
        <v>0.72997909335867484</v>
      </c>
    </row>
    <row r="136" spans="1:25">
      <c r="A136" s="20">
        <v>41121</v>
      </c>
      <c r="B136" s="36">
        <v>83110</v>
      </c>
      <c r="C136" s="36">
        <v>22878</v>
      </c>
      <c r="D136" s="36">
        <v>20664</v>
      </c>
      <c r="E136" s="36">
        <v>857</v>
      </c>
      <c r="F136" s="36">
        <v>1174</v>
      </c>
      <c r="G136" s="36">
        <v>331</v>
      </c>
      <c r="H136" s="36">
        <v>451</v>
      </c>
      <c r="I136" s="36">
        <v>392</v>
      </c>
      <c r="J136" s="36">
        <v>8</v>
      </c>
      <c r="K136" s="36">
        <v>176</v>
      </c>
      <c r="L136" s="36">
        <v>60232</v>
      </c>
      <c r="N136" s="20">
        <v>41121</v>
      </c>
      <c r="O136" s="211">
        <f t="shared" si="6"/>
        <v>1</v>
      </c>
      <c r="P136" s="211">
        <f t="shared" si="6"/>
        <v>0.27527373360606427</v>
      </c>
      <c r="Q136" s="211">
        <f t="shared" si="6"/>
        <v>0.24863434003128385</v>
      </c>
      <c r="R136" s="211">
        <f t="shared" si="6"/>
        <v>1.0311635182288533E-2</v>
      </c>
      <c r="S136" s="211">
        <f t="shared" si="6"/>
        <v>1.4125857297557455E-2</v>
      </c>
      <c r="T136" s="211">
        <f t="shared" si="6"/>
        <v>3.982673565154614E-3</v>
      </c>
      <c r="U136" s="211">
        <f t="shared" si="6"/>
        <v>5.4265431356034172E-3</v>
      </c>
      <c r="V136" s="211">
        <f t="shared" si="6"/>
        <v>4.7166405967994226E-3</v>
      </c>
      <c r="W136" s="211">
        <f t="shared" si="6"/>
        <v>9.6257971363253515E-5</v>
      </c>
      <c r="X136" s="211">
        <f t="shared" si="6"/>
        <v>2.1176753699915776E-3</v>
      </c>
      <c r="Y136" s="211">
        <f t="shared" si="6"/>
        <v>0.72472626639393578</v>
      </c>
    </row>
    <row r="137" spans="1:25">
      <c r="A137" s="20">
        <v>41151</v>
      </c>
      <c r="B137" s="36">
        <v>87295</v>
      </c>
      <c r="C137" s="36">
        <v>23941</v>
      </c>
      <c r="D137" s="36">
        <v>21373</v>
      </c>
      <c r="E137" s="36">
        <v>1181</v>
      </c>
      <c r="F137" s="36">
        <v>1198</v>
      </c>
      <c r="G137" s="36">
        <v>341</v>
      </c>
      <c r="H137" s="36">
        <v>454</v>
      </c>
      <c r="I137" s="36">
        <v>403</v>
      </c>
      <c r="J137" s="36">
        <v>8</v>
      </c>
      <c r="K137" s="36">
        <v>180</v>
      </c>
      <c r="L137" s="36">
        <v>63354</v>
      </c>
      <c r="N137" s="20">
        <v>41151</v>
      </c>
      <c r="O137" s="211">
        <f t="shared" si="6"/>
        <v>1</v>
      </c>
      <c r="P137" s="211">
        <f t="shared" si="6"/>
        <v>0.27425396643564925</v>
      </c>
      <c r="Q137" s="211">
        <f t="shared" si="6"/>
        <v>0.24483647402485825</v>
      </c>
      <c r="R137" s="211">
        <f t="shared" si="6"/>
        <v>1.3528838994215017E-2</v>
      </c>
      <c r="S137" s="211">
        <f t="shared" si="6"/>
        <v>1.3723580961108884E-2</v>
      </c>
      <c r="T137" s="211">
        <f t="shared" si="6"/>
        <v>3.9062947476945992E-3</v>
      </c>
      <c r="U137" s="211">
        <f t="shared" si="6"/>
        <v>5.200756057047941E-3</v>
      </c>
      <c r="V137" s="211">
        <f t="shared" si="6"/>
        <v>4.6165301563663441E-3</v>
      </c>
      <c r="W137" s="211">
        <f t="shared" si="6"/>
        <v>9.1643278538289713E-5</v>
      </c>
      <c r="X137" s="211">
        <f t="shared" si="6"/>
        <v>2.0619737671115183E-3</v>
      </c>
      <c r="Y137" s="211">
        <f t="shared" si="6"/>
        <v>0.72574603356435075</v>
      </c>
    </row>
    <row r="138" spans="1:25">
      <c r="A138" s="20">
        <v>41181</v>
      </c>
      <c r="B138" s="36">
        <v>88506</v>
      </c>
      <c r="C138" s="36">
        <v>24211</v>
      </c>
      <c r="D138" s="36">
        <v>21285</v>
      </c>
      <c r="E138" s="36">
        <v>1558</v>
      </c>
      <c r="F138" s="36">
        <v>1179</v>
      </c>
      <c r="G138" s="36">
        <v>313</v>
      </c>
      <c r="H138" s="36">
        <v>447</v>
      </c>
      <c r="I138" s="36">
        <v>419</v>
      </c>
      <c r="J138" s="36">
        <v>5</v>
      </c>
      <c r="K138" s="36">
        <v>184</v>
      </c>
      <c r="L138" s="36">
        <v>64295</v>
      </c>
      <c r="N138" s="20">
        <v>41181</v>
      </c>
      <c r="O138" s="211">
        <f t="shared" si="6"/>
        <v>1</v>
      </c>
      <c r="P138" s="211">
        <f t="shared" si="6"/>
        <v>0.27355207556549838</v>
      </c>
      <c r="Q138" s="211">
        <f t="shared" si="6"/>
        <v>0.24049217002237136</v>
      </c>
      <c r="R138" s="211">
        <f t="shared" si="6"/>
        <v>1.7603326328158544E-2</v>
      </c>
      <c r="S138" s="211">
        <f t="shared" si="6"/>
        <v>1.3321130770795201E-2</v>
      </c>
      <c r="T138" s="211">
        <f t="shared" si="6"/>
        <v>3.5364834022552144E-3</v>
      </c>
      <c r="U138" s="211">
        <f t="shared" si="6"/>
        <v>5.0505050505050509E-3</v>
      </c>
      <c r="V138" s="211">
        <f t="shared" si="6"/>
        <v>4.7341423180349354E-3</v>
      </c>
      <c r="W138" s="211">
        <f t="shared" si="6"/>
        <v>5.649334508394911E-5</v>
      </c>
      <c r="X138" s="211">
        <f t="shared" si="6"/>
        <v>2.0789550990893274E-3</v>
      </c>
      <c r="Y138" s="211">
        <f t="shared" si="6"/>
        <v>0.72644792443450157</v>
      </c>
    </row>
    <row r="139" spans="1:25">
      <c r="A139" s="20">
        <v>41211</v>
      </c>
      <c r="B139" s="36">
        <v>88259</v>
      </c>
      <c r="C139" s="36">
        <v>23976</v>
      </c>
      <c r="D139" s="36">
        <v>21371</v>
      </c>
      <c r="E139" s="36">
        <v>1673</v>
      </c>
      <c r="F139" s="36">
        <v>748</v>
      </c>
      <c r="G139" s="36">
        <v>296</v>
      </c>
      <c r="H139" s="36">
        <v>34</v>
      </c>
      <c r="I139" s="36">
        <v>418</v>
      </c>
      <c r="J139" s="36">
        <v>4</v>
      </c>
      <c r="K139" s="36">
        <v>180</v>
      </c>
      <c r="L139" s="36">
        <v>64283</v>
      </c>
      <c r="N139" s="20">
        <v>41211</v>
      </c>
      <c r="O139" s="211">
        <f t="shared" si="6"/>
        <v>1</v>
      </c>
      <c r="P139" s="211">
        <f t="shared" si="6"/>
        <v>0.27165501535254194</v>
      </c>
      <c r="Q139" s="211">
        <f t="shared" si="6"/>
        <v>0.24213961182428986</v>
      </c>
      <c r="R139" s="211">
        <f t="shared" si="6"/>
        <v>1.8955573935802581E-2</v>
      </c>
      <c r="S139" s="211">
        <f t="shared" si="6"/>
        <v>8.4750563681890798E-3</v>
      </c>
      <c r="T139" s="211">
        <f t="shared" si="6"/>
        <v>3.3537656216363204E-3</v>
      </c>
      <c r="U139" s="211">
        <f t="shared" si="6"/>
        <v>3.8522983491768545E-4</v>
      </c>
      <c r="V139" s="211">
        <f t="shared" si="6"/>
        <v>4.7360609116350741E-3</v>
      </c>
      <c r="W139" s="211">
        <f t="shared" si="6"/>
        <v>4.5321157049139463E-5</v>
      </c>
      <c r="X139" s="211">
        <f t="shared" si="6"/>
        <v>2.0394520672112758E-3</v>
      </c>
      <c r="Y139" s="211">
        <f t="shared" si="6"/>
        <v>0.728344984647458</v>
      </c>
    </row>
    <row r="140" spans="1:25">
      <c r="A140" s="20">
        <v>41241</v>
      </c>
      <c r="B140" s="36">
        <v>88295</v>
      </c>
      <c r="C140" s="36">
        <v>24884</v>
      </c>
      <c r="D140" s="36">
        <v>21744</v>
      </c>
      <c r="E140" s="36">
        <v>2181</v>
      </c>
      <c r="F140" s="36">
        <v>776</v>
      </c>
      <c r="G140" s="36">
        <v>332</v>
      </c>
      <c r="H140" s="36">
        <v>36</v>
      </c>
      <c r="I140" s="36">
        <v>409</v>
      </c>
      <c r="J140" s="36">
        <v>4</v>
      </c>
      <c r="K140" s="36">
        <v>179</v>
      </c>
      <c r="L140" s="36">
        <v>63411</v>
      </c>
      <c r="N140" s="20">
        <v>41241</v>
      </c>
      <c r="O140" s="211">
        <f t="shared" si="6"/>
        <v>1</v>
      </c>
      <c r="P140" s="211">
        <f t="shared" si="6"/>
        <v>0.28182796307831698</v>
      </c>
      <c r="Q140" s="211">
        <f t="shared" si="6"/>
        <v>0.24626536043943598</v>
      </c>
      <c r="R140" s="211">
        <f t="shared" si="6"/>
        <v>2.4701285463503031E-2</v>
      </c>
      <c r="S140" s="211">
        <f t="shared" si="6"/>
        <v>8.7887196330483034E-3</v>
      </c>
      <c r="T140" s="211">
        <f t="shared" si="6"/>
        <v>3.7601223172320061E-3</v>
      </c>
      <c r="U140" s="211">
        <f t="shared" si="6"/>
        <v>4.0772410668780794E-4</v>
      </c>
      <c r="V140" s="211">
        <f t="shared" si="6"/>
        <v>4.632198878758707E-3</v>
      </c>
      <c r="W140" s="211">
        <f t="shared" si="6"/>
        <v>4.5302678520867545E-5</v>
      </c>
      <c r="X140" s="211">
        <f t="shared" si="6"/>
        <v>2.0272948638088229E-3</v>
      </c>
      <c r="Y140" s="211">
        <f t="shared" ref="Y140:Y153" si="7">L140/$B140</f>
        <v>0.71817203692168297</v>
      </c>
    </row>
    <row r="141" spans="1:25">
      <c r="A141" s="20">
        <v>41271</v>
      </c>
      <c r="B141" s="36">
        <v>87853</v>
      </c>
      <c r="C141" s="36">
        <v>24387</v>
      </c>
      <c r="D141" s="36">
        <v>21784</v>
      </c>
      <c r="E141" s="36">
        <v>1706</v>
      </c>
      <c r="F141" s="36">
        <v>710</v>
      </c>
      <c r="G141" s="36">
        <v>288</v>
      </c>
      <c r="H141" s="36">
        <v>12</v>
      </c>
      <c r="I141" s="36">
        <v>410</v>
      </c>
      <c r="J141" s="36">
        <v>5</v>
      </c>
      <c r="K141" s="36">
        <v>183</v>
      </c>
      <c r="L141" s="36">
        <v>63466</v>
      </c>
      <c r="N141" s="20">
        <v>41271</v>
      </c>
      <c r="O141" s="211">
        <f t="shared" ref="O141:X153" si="8">B141/$B141</f>
        <v>1</v>
      </c>
      <c r="P141" s="211">
        <f t="shared" si="8"/>
        <v>0.27758869930452007</v>
      </c>
      <c r="Q141" s="211">
        <f t="shared" si="8"/>
        <v>0.24795965988640115</v>
      </c>
      <c r="R141" s="211">
        <f t="shared" si="8"/>
        <v>1.9418801862201632E-2</v>
      </c>
      <c r="S141" s="211">
        <f t="shared" si="8"/>
        <v>8.0816819004473385E-3</v>
      </c>
      <c r="T141" s="211">
        <f t="shared" si="8"/>
        <v>3.2782033624349765E-3</v>
      </c>
      <c r="U141" s="211">
        <f t="shared" si="8"/>
        <v>1.3659180676812402E-4</v>
      </c>
      <c r="V141" s="211">
        <f t="shared" si="8"/>
        <v>4.6668867312442373E-3</v>
      </c>
      <c r="W141" s="211">
        <f t="shared" si="8"/>
        <v>5.691325282005168E-5</v>
      </c>
      <c r="X141" s="211">
        <f t="shared" si="8"/>
        <v>2.0830250532138913E-3</v>
      </c>
      <c r="Y141" s="211">
        <f t="shared" si="7"/>
        <v>0.72241130069547999</v>
      </c>
    </row>
    <row r="142" spans="1:25">
      <c r="A142" s="20">
        <v>41301</v>
      </c>
      <c r="B142" s="36">
        <v>90290</v>
      </c>
      <c r="C142" s="36">
        <v>25547</v>
      </c>
      <c r="D142" s="36">
        <v>22796</v>
      </c>
      <c r="E142" s="36">
        <v>1821</v>
      </c>
      <c r="F142" s="36">
        <v>741</v>
      </c>
      <c r="G142" s="36">
        <v>299</v>
      </c>
      <c r="H142" s="36">
        <v>11</v>
      </c>
      <c r="I142" s="36">
        <v>431</v>
      </c>
      <c r="J142" s="36">
        <v>5</v>
      </c>
      <c r="K142" s="36">
        <v>184</v>
      </c>
      <c r="L142" s="36">
        <v>64744</v>
      </c>
      <c r="N142" s="20">
        <v>41301</v>
      </c>
      <c r="O142" s="211">
        <f t="shared" si="8"/>
        <v>1</v>
      </c>
      <c r="P142" s="211">
        <f t="shared" si="8"/>
        <v>0.28294384760217078</v>
      </c>
      <c r="Q142" s="211">
        <f t="shared" si="8"/>
        <v>0.25247535718241221</v>
      </c>
      <c r="R142" s="211">
        <f t="shared" si="8"/>
        <v>2.0168346439251302E-2</v>
      </c>
      <c r="S142" s="211">
        <f t="shared" si="8"/>
        <v>8.2068889135009405E-3</v>
      </c>
      <c r="T142" s="211">
        <f t="shared" si="8"/>
        <v>3.3115516668512572E-3</v>
      </c>
      <c r="U142" s="211">
        <f t="shared" si="8"/>
        <v>1.2182965998449441E-4</v>
      </c>
      <c r="V142" s="211">
        <f t="shared" si="8"/>
        <v>4.7735075866651901E-3</v>
      </c>
      <c r="W142" s="211">
        <f t="shared" si="8"/>
        <v>5.5377118174770183E-5</v>
      </c>
      <c r="X142" s="211">
        <f t="shared" si="8"/>
        <v>2.0378779488315429E-3</v>
      </c>
      <c r="Y142" s="211">
        <f t="shared" si="7"/>
        <v>0.71706722782146415</v>
      </c>
    </row>
    <row r="143" spans="1:25">
      <c r="A143" s="20">
        <v>41331</v>
      </c>
      <c r="B143" s="36">
        <v>115402</v>
      </c>
      <c r="C143" s="36">
        <v>51469</v>
      </c>
      <c r="D143" s="36">
        <v>48697</v>
      </c>
      <c r="E143" s="36">
        <v>1775</v>
      </c>
      <c r="F143" s="36">
        <v>809</v>
      </c>
      <c r="G143" s="36">
        <v>294</v>
      </c>
      <c r="H143" s="36">
        <v>11</v>
      </c>
      <c r="I143" s="36">
        <v>504</v>
      </c>
      <c r="J143" s="36">
        <v>5</v>
      </c>
      <c r="K143" s="36">
        <v>183</v>
      </c>
      <c r="L143" s="36">
        <v>63933</v>
      </c>
      <c r="N143" s="20">
        <v>41331</v>
      </c>
      <c r="O143" s="211">
        <f t="shared" si="8"/>
        <v>1</v>
      </c>
      <c r="P143" s="211">
        <f t="shared" si="8"/>
        <v>0.445997469714563</v>
      </c>
      <c r="Q143" s="211">
        <f t="shared" si="8"/>
        <v>0.42197708878528967</v>
      </c>
      <c r="R143" s="211">
        <f t="shared" si="8"/>
        <v>1.5381015926933675E-2</v>
      </c>
      <c r="S143" s="211">
        <f t="shared" si="8"/>
        <v>7.0102771182475173E-3</v>
      </c>
      <c r="T143" s="211">
        <f t="shared" si="8"/>
        <v>2.5476161591653523E-3</v>
      </c>
      <c r="U143" s="211">
        <f t="shared" si="8"/>
        <v>9.5318971941560802E-5</v>
      </c>
      <c r="V143" s="211">
        <f t="shared" si="8"/>
        <v>4.3673419871406039E-3</v>
      </c>
      <c r="W143" s="211">
        <f t="shared" si="8"/>
        <v>4.3326805427982181E-5</v>
      </c>
      <c r="X143" s="211">
        <f t="shared" si="8"/>
        <v>1.5857610786641479E-3</v>
      </c>
      <c r="Y143" s="211">
        <f t="shared" si="7"/>
        <v>0.554002530285437</v>
      </c>
    </row>
    <row r="144" spans="1:25">
      <c r="A144" s="20"/>
      <c r="B144" s="36"/>
      <c r="C144" s="36"/>
      <c r="D144" s="36"/>
      <c r="E144" s="36" t="s">
        <v>282</v>
      </c>
      <c r="F144" s="36"/>
      <c r="G144" s="36"/>
      <c r="H144" s="36"/>
      <c r="I144" s="36"/>
      <c r="J144" s="36"/>
      <c r="K144" s="36" t="s">
        <v>283</v>
      </c>
      <c r="L144" s="36"/>
      <c r="N144" s="20"/>
      <c r="O144" s="211"/>
      <c r="P144" s="211"/>
      <c r="Q144" s="211"/>
      <c r="R144" s="214" t="s">
        <v>282</v>
      </c>
      <c r="S144" s="213"/>
      <c r="T144" s="213"/>
      <c r="U144" s="213"/>
      <c r="V144" s="213"/>
      <c r="W144" s="213"/>
      <c r="X144" s="214" t="s">
        <v>283</v>
      </c>
      <c r="Y144" s="211"/>
    </row>
    <row r="145" spans="1:26">
      <c r="A145" s="20">
        <v>41364</v>
      </c>
      <c r="B145" s="36">
        <v>120083</v>
      </c>
      <c r="C145" s="36">
        <v>51600</v>
      </c>
      <c r="D145" s="36">
        <v>49126</v>
      </c>
      <c r="E145" s="36">
        <v>2271</v>
      </c>
      <c r="F145" s="36"/>
      <c r="G145" s="36"/>
      <c r="H145" s="36"/>
      <c r="I145" s="36"/>
      <c r="J145" s="36"/>
      <c r="K145" s="36">
        <v>203</v>
      </c>
      <c r="L145" s="36">
        <v>68483</v>
      </c>
      <c r="N145" s="20">
        <v>41364</v>
      </c>
      <c r="O145" s="215">
        <f t="shared" si="8"/>
        <v>1</v>
      </c>
      <c r="P145" s="215">
        <f t="shared" si="8"/>
        <v>0.42970278890434116</v>
      </c>
      <c r="Q145" s="215">
        <f t="shared" si="8"/>
        <v>0.40910037224253226</v>
      </c>
      <c r="R145" s="215">
        <f t="shared" si="8"/>
        <v>1.891191925584804E-2</v>
      </c>
      <c r="S145" s="213"/>
      <c r="T145" s="213"/>
      <c r="U145" s="213"/>
      <c r="V145" s="213"/>
      <c r="W145" s="213"/>
      <c r="X145" s="215">
        <f t="shared" ref="X145:X153" si="9">K145/$B145</f>
        <v>1.6904974059608771E-3</v>
      </c>
      <c r="Y145" s="215">
        <f t="shared" si="7"/>
        <v>0.57029721109565878</v>
      </c>
      <c r="Z145" s="186"/>
    </row>
    <row r="146" spans="1:26">
      <c r="A146" s="20">
        <v>406636</v>
      </c>
      <c r="B146" s="36">
        <v>115522</v>
      </c>
      <c r="C146" s="36">
        <v>51582</v>
      </c>
      <c r="D146" s="36">
        <v>49375</v>
      </c>
      <c r="E146" s="36">
        <v>2019</v>
      </c>
      <c r="F146" s="36"/>
      <c r="G146" s="36"/>
      <c r="H146" s="36"/>
      <c r="I146" s="36"/>
      <c r="J146" s="36"/>
      <c r="K146" s="36">
        <v>188</v>
      </c>
      <c r="L146" s="36">
        <v>63940</v>
      </c>
      <c r="N146" s="20">
        <v>406636</v>
      </c>
      <c r="O146" s="215">
        <f t="shared" si="8"/>
        <v>1</v>
      </c>
      <c r="P146" s="215">
        <f t="shared" si="8"/>
        <v>0.44651235262547395</v>
      </c>
      <c r="Q146" s="215">
        <f t="shared" si="8"/>
        <v>0.42740776648603729</v>
      </c>
      <c r="R146" s="215">
        <f t="shared" si="8"/>
        <v>1.7477190491854366E-2</v>
      </c>
      <c r="S146" s="213"/>
      <c r="T146" s="213"/>
      <c r="U146" s="213"/>
      <c r="V146" s="213"/>
      <c r="W146" s="213"/>
      <c r="X146" s="215">
        <f t="shared" si="9"/>
        <v>1.6273956475822786E-3</v>
      </c>
      <c r="Y146" s="215">
        <f t="shared" si="7"/>
        <v>0.55348764737452605</v>
      </c>
    </row>
    <row r="147" spans="1:26">
      <c r="A147" s="20">
        <v>41425</v>
      </c>
      <c r="B147" s="36">
        <v>115441</v>
      </c>
      <c r="C147" s="36">
        <v>52052</v>
      </c>
      <c r="D147" s="36">
        <v>49759</v>
      </c>
      <c r="E147" s="36">
        <v>2100</v>
      </c>
      <c r="F147" s="36"/>
      <c r="G147" s="36"/>
      <c r="H147" s="36"/>
      <c r="I147" s="36"/>
      <c r="J147" s="36"/>
      <c r="K147" s="36">
        <v>193</v>
      </c>
      <c r="L147" s="36">
        <v>63390</v>
      </c>
      <c r="N147" s="20">
        <v>41425</v>
      </c>
      <c r="O147" s="215">
        <f t="shared" si="8"/>
        <v>1</v>
      </c>
      <c r="P147" s="215">
        <f t="shared" si="8"/>
        <v>0.45089699500177582</v>
      </c>
      <c r="Q147" s="215">
        <f t="shared" si="8"/>
        <v>0.43103403470170909</v>
      </c>
      <c r="R147" s="215">
        <f t="shared" si="8"/>
        <v>1.8191110610614947E-2</v>
      </c>
      <c r="S147" s="213"/>
      <c r="T147" s="213"/>
      <c r="U147" s="213"/>
      <c r="V147" s="213"/>
      <c r="W147" s="213"/>
      <c r="X147" s="215">
        <f t="shared" si="9"/>
        <v>1.6718496894517546E-3</v>
      </c>
      <c r="Y147" s="215">
        <f t="shared" si="7"/>
        <v>0.54911166743184825</v>
      </c>
    </row>
    <row r="148" spans="1:26">
      <c r="A148" s="20">
        <v>41455</v>
      </c>
      <c r="B148" s="36">
        <v>115465</v>
      </c>
      <c r="C148" s="36">
        <v>52270</v>
      </c>
      <c r="D148" s="36">
        <v>49797</v>
      </c>
      <c r="E148" s="36">
        <v>2274</v>
      </c>
      <c r="F148" s="36"/>
      <c r="G148" s="36"/>
      <c r="H148" s="36"/>
      <c r="I148" s="36"/>
      <c r="J148" s="36"/>
      <c r="K148" s="36">
        <v>198</v>
      </c>
      <c r="L148" s="36">
        <v>63195</v>
      </c>
      <c r="N148" s="20">
        <v>41455</v>
      </c>
      <c r="O148" s="215">
        <f t="shared" si="8"/>
        <v>1</v>
      </c>
      <c r="P148" s="215">
        <f t="shared" si="8"/>
        <v>0.4526912917334257</v>
      </c>
      <c r="Q148" s="215">
        <f t="shared" si="8"/>
        <v>0.43127354609621965</v>
      </c>
      <c r="R148" s="215">
        <f t="shared" si="8"/>
        <v>1.9694279651842551E-2</v>
      </c>
      <c r="S148" s="213"/>
      <c r="T148" s="213"/>
      <c r="U148" s="213"/>
      <c r="V148" s="213"/>
      <c r="W148" s="213"/>
      <c r="X148" s="215">
        <f t="shared" si="9"/>
        <v>1.714805352271251E-3</v>
      </c>
      <c r="Y148" s="215">
        <f t="shared" si="7"/>
        <v>0.5473087082665743</v>
      </c>
    </row>
    <row r="149" spans="1:26">
      <c r="A149" s="20">
        <v>41486</v>
      </c>
      <c r="B149" s="36">
        <v>114883</v>
      </c>
      <c r="C149" s="36">
        <v>51721</v>
      </c>
      <c r="D149" s="36">
        <v>49798</v>
      </c>
      <c r="E149" s="36">
        <v>1719</v>
      </c>
      <c r="F149" s="36"/>
      <c r="G149" s="36"/>
      <c r="H149" s="36"/>
      <c r="I149" s="36"/>
      <c r="J149" s="36"/>
      <c r="K149" s="36">
        <v>205</v>
      </c>
      <c r="L149" s="36">
        <v>63162</v>
      </c>
      <c r="N149" s="20">
        <v>41486</v>
      </c>
      <c r="O149" s="215">
        <f t="shared" si="8"/>
        <v>1</v>
      </c>
      <c r="P149" s="215">
        <f t="shared" si="8"/>
        <v>0.45020586161573078</v>
      </c>
      <c r="Q149" s="215">
        <f t="shared" si="8"/>
        <v>0.4334670926072613</v>
      </c>
      <c r="R149" s="215">
        <f t="shared" si="8"/>
        <v>1.4963049363265235E-2</v>
      </c>
      <c r="S149" s="213"/>
      <c r="T149" s="213"/>
      <c r="U149" s="213"/>
      <c r="V149" s="213"/>
      <c r="W149" s="213"/>
      <c r="X149" s="215">
        <f t="shared" si="9"/>
        <v>1.784424153268978E-3</v>
      </c>
      <c r="Y149" s="215">
        <f t="shared" si="7"/>
        <v>0.54979413838426916</v>
      </c>
    </row>
    <row r="150" spans="1:26">
      <c r="A150" s="20">
        <v>41517</v>
      </c>
      <c r="B150" s="36">
        <v>114782</v>
      </c>
      <c r="C150" s="36">
        <v>52068</v>
      </c>
      <c r="D150" s="36">
        <v>49811</v>
      </c>
      <c r="E150" s="36">
        <v>2035</v>
      </c>
      <c r="F150" s="36"/>
      <c r="G150" s="36"/>
      <c r="H150" s="36"/>
      <c r="I150" s="36"/>
      <c r="J150" s="36"/>
      <c r="K150" s="36">
        <v>222</v>
      </c>
      <c r="L150" s="36">
        <v>62714</v>
      </c>
      <c r="N150" s="20">
        <v>41517</v>
      </c>
      <c r="O150" s="215">
        <f t="shared" si="8"/>
        <v>1</v>
      </c>
      <c r="P150" s="215">
        <f t="shared" si="8"/>
        <v>0.45362513286055306</v>
      </c>
      <c r="Q150" s="215">
        <f t="shared" si="8"/>
        <v>0.43396177100939171</v>
      </c>
      <c r="R150" s="215">
        <f t="shared" si="8"/>
        <v>1.7729260685473331E-2</v>
      </c>
      <c r="S150" s="213"/>
      <c r="T150" s="213"/>
      <c r="U150" s="213"/>
      <c r="V150" s="213"/>
      <c r="W150" s="213"/>
      <c r="X150" s="215">
        <f t="shared" si="9"/>
        <v>1.9341011656879999E-3</v>
      </c>
      <c r="Y150" s="215">
        <f t="shared" si="7"/>
        <v>0.54637486713944694</v>
      </c>
    </row>
    <row r="151" spans="1:26">
      <c r="A151" s="20">
        <v>41547</v>
      </c>
      <c r="B151" s="36">
        <v>114854</v>
      </c>
      <c r="C151" s="36">
        <v>52615</v>
      </c>
      <c r="D151" s="36">
        <v>50078</v>
      </c>
      <c r="E151" s="36">
        <v>2302</v>
      </c>
      <c r="F151" s="36"/>
      <c r="G151" s="36"/>
      <c r="H151" s="36"/>
      <c r="I151" s="36"/>
      <c r="J151" s="36"/>
      <c r="K151" s="36">
        <v>236</v>
      </c>
      <c r="L151" s="36">
        <v>62239</v>
      </c>
      <c r="N151" s="20">
        <v>41547</v>
      </c>
      <c r="O151" s="215">
        <f t="shared" si="8"/>
        <v>1</v>
      </c>
      <c r="P151" s="215">
        <f t="shared" si="8"/>
        <v>0.4581033311856792</v>
      </c>
      <c r="Q151" s="215">
        <f t="shared" si="8"/>
        <v>0.4360144183049785</v>
      </c>
      <c r="R151" s="215">
        <f t="shared" si="8"/>
        <v>2.0042836993052048E-2</v>
      </c>
      <c r="S151" s="213"/>
      <c r="T151" s="213"/>
      <c r="U151" s="213"/>
      <c r="V151" s="213"/>
      <c r="W151" s="213"/>
      <c r="X151" s="215">
        <f t="shared" si="9"/>
        <v>2.0547825935535551E-3</v>
      </c>
      <c r="Y151" s="215">
        <f t="shared" si="7"/>
        <v>0.54189666881432075</v>
      </c>
    </row>
    <row r="152" spans="1:26">
      <c r="A152" s="20">
        <v>41578</v>
      </c>
      <c r="B152" s="36">
        <v>114976</v>
      </c>
      <c r="C152" s="36">
        <v>53036</v>
      </c>
      <c r="D152" s="36">
        <v>50576</v>
      </c>
      <c r="E152" s="36">
        <v>2207</v>
      </c>
      <c r="F152" s="36"/>
      <c r="G152" s="36"/>
      <c r="H152" s="36"/>
      <c r="I152" s="36"/>
      <c r="J152" s="36"/>
      <c r="K152" s="36">
        <v>253</v>
      </c>
      <c r="L152" s="36">
        <v>61940</v>
      </c>
      <c r="N152" s="20">
        <v>41578</v>
      </c>
      <c r="O152" s="215">
        <f t="shared" si="8"/>
        <v>1</v>
      </c>
      <c r="P152" s="215">
        <f t="shared" si="8"/>
        <v>0.46127887559142777</v>
      </c>
      <c r="Q152" s="215">
        <f t="shared" si="8"/>
        <v>0.4398831060395213</v>
      </c>
      <c r="R152" s="215">
        <f t="shared" si="8"/>
        <v>1.9195310325633177E-2</v>
      </c>
      <c r="S152" s="213"/>
      <c r="T152" s="213"/>
      <c r="U152" s="213"/>
      <c r="V152" s="213"/>
      <c r="W152" s="213"/>
      <c r="X152" s="215">
        <f t="shared" si="9"/>
        <v>2.2004592262733092E-3</v>
      </c>
      <c r="Y152" s="215">
        <f t="shared" si="7"/>
        <v>0.53872112440857223</v>
      </c>
    </row>
    <row r="153" spans="1:26">
      <c r="A153" s="20">
        <v>41608</v>
      </c>
      <c r="B153" s="36">
        <v>115086</v>
      </c>
      <c r="C153" s="36">
        <v>52892</v>
      </c>
      <c r="D153" s="36">
        <v>50423</v>
      </c>
      <c r="E153" s="36">
        <v>2196</v>
      </c>
      <c r="F153" s="36"/>
      <c r="G153" s="36"/>
      <c r="H153" s="36"/>
      <c r="I153" s="36"/>
      <c r="J153" s="36"/>
      <c r="K153" s="36">
        <v>273</v>
      </c>
      <c r="L153" s="36">
        <v>62194</v>
      </c>
      <c r="N153" s="20">
        <v>41608</v>
      </c>
      <c r="O153" s="215">
        <f t="shared" si="8"/>
        <v>1</v>
      </c>
      <c r="P153" s="215">
        <f t="shared" si="8"/>
        <v>0.45958674382635595</v>
      </c>
      <c r="Q153" s="215">
        <f t="shared" si="8"/>
        <v>0.4381332221121596</v>
      </c>
      <c r="R153" s="215">
        <f t="shared" si="8"/>
        <v>1.9081382618215941E-2</v>
      </c>
      <c r="S153" s="213"/>
      <c r="T153" s="213"/>
      <c r="U153" s="213"/>
      <c r="V153" s="213"/>
      <c r="W153" s="213"/>
      <c r="X153" s="215">
        <f t="shared" si="9"/>
        <v>2.3721390959803973E-3</v>
      </c>
      <c r="Y153" s="215">
        <f t="shared" si="7"/>
        <v>0.54041325617364411</v>
      </c>
    </row>
    <row r="154" spans="1:26">
      <c r="A154" s="20"/>
      <c r="B154" s="213"/>
      <c r="C154" s="213"/>
      <c r="D154" s="213"/>
      <c r="E154" s="213"/>
      <c r="F154" s="213"/>
      <c r="G154" s="213"/>
      <c r="H154" s="213"/>
      <c r="I154" s="213"/>
      <c r="J154" s="213"/>
      <c r="K154" s="213"/>
      <c r="L154" s="213"/>
    </row>
    <row r="155" spans="1:26">
      <c r="A155" s="20"/>
      <c r="B155" s="213"/>
      <c r="C155" s="213"/>
      <c r="D155" s="213"/>
      <c r="E155" s="213"/>
      <c r="F155" s="213"/>
      <c r="G155" s="213"/>
      <c r="H155" s="213"/>
      <c r="I155" s="213"/>
      <c r="J155" s="213"/>
      <c r="K155" s="213"/>
      <c r="L155" s="213"/>
    </row>
    <row r="156" spans="1:26">
      <c r="A156" s="20"/>
      <c r="B156" s="213"/>
      <c r="C156" s="213"/>
      <c r="D156" s="213"/>
      <c r="E156" s="213"/>
      <c r="F156" s="213"/>
      <c r="G156" s="213"/>
      <c r="H156" s="213"/>
      <c r="I156" s="213"/>
      <c r="J156" s="213"/>
      <c r="K156" s="213"/>
      <c r="L156" s="213"/>
    </row>
    <row r="157" spans="1:26">
      <c r="B157" s="213"/>
      <c r="C157" s="213"/>
      <c r="D157" s="213"/>
      <c r="E157" s="213"/>
      <c r="F157" s="213"/>
      <c r="G157" s="213"/>
      <c r="H157" s="213"/>
      <c r="I157" s="213"/>
      <c r="J157" s="213"/>
      <c r="K157" s="213"/>
      <c r="L157" s="213"/>
    </row>
    <row r="158" spans="1:26">
      <c r="B158" s="213"/>
      <c r="C158" s="213"/>
      <c r="D158" s="213"/>
      <c r="E158" s="213"/>
      <c r="F158" s="213"/>
      <c r="G158" s="213"/>
      <c r="H158" s="213"/>
      <c r="I158" s="213"/>
      <c r="J158" s="213"/>
      <c r="K158" s="213"/>
      <c r="L158" s="213"/>
    </row>
    <row r="159" spans="1:26">
      <c r="B159" s="213"/>
      <c r="C159" s="213"/>
      <c r="D159" s="213"/>
      <c r="E159" s="213"/>
      <c r="F159" s="213"/>
      <c r="G159" s="213"/>
      <c r="H159" s="213"/>
      <c r="I159" s="213"/>
      <c r="J159" s="213"/>
      <c r="K159" s="213"/>
      <c r="L159" s="213"/>
    </row>
    <row r="160" spans="1:26">
      <c r="B160" s="213"/>
      <c r="C160" s="213"/>
      <c r="D160" s="213"/>
      <c r="E160" s="213"/>
      <c r="F160" s="213"/>
      <c r="G160" s="213"/>
      <c r="H160" s="213"/>
      <c r="I160" s="213"/>
      <c r="J160" s="213"/>
      <c r="K160" s="213"/>
      <c r="L160" s="213"/>
    </row>
  </sheetData>
  <mergeCells count="20">
    <mergeCell ref="W5:W6"/>
    <mergeCell ref="X5:X6"/>
    <mergeCell ref="F5:F6"/>
    <mergeCell ref="G5:I5"/>
    <mergeCell ref="J5:J6"/>
    <mergeCell ref="K5:K6"/>
    <mergeCell ref="Q5:Q6"/>
    <mergeCell ref="R5:R6"/>
    <mergeCell ref="B1:L1"/>
    <mergeCell ref="O1:Y1"/>
    <mergeCell ref="B2:B6"/>
    <mergeCell ref="O2:O6"/>
    <mergeCell ref="C3:C6"/>
    <mergeCell ref="L3:L6"/>
    <mergeCell ref="P3:P6"/>
    <mergeCell ref="Y3:Y6"/>
    <mergeCell ref="D5:D6"/>
    <mergeCell ref="E5:E6"/>
    <mergeCell ref="S5:S6"/>
    <mergeCell ref="T5:V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97"/>
  <sheetViews>
    <sheetView topLeftCell="P1" zoomScale="85" zoomScaleNormal="85" workbookViewId="0">
      <selection activeCell="AD127" sqref="AD127"/>
    </sheetView>
  </sheetViews>
  <sheetFormatPr defaultRowHeight="12.75"/>
  <cols>
    <col min="1" max="1" width="22.140625" style="33" customWidth="1"/>
    <col min="2" max="2" width="13.85546875" style="33" customWidth="1"/>
    <col min="3" max="3" width="20.140625" style="33" customWidth="1"/>
    <col min="4" max="4" width="39.28515625" style="33" customWidth="1"/>
    <col min="5" max="5" width="16" style="33" customWidth="1"/>
    <col min="6" max="6" width="10.7109375" style="33" customWidth="1"/>
    <col min="7" max="7" width="12.28515625" style="33" customWidth="1"/>
    <col min="8" max="8" width="13.42578125" style="33" customWidth="1"/>
    <col min="9" max="9" width="15.85546875" style="33" customWidth="1"/>
    <col min="10" max="11" width="13.85546875" style="33" customWidth="1"/>
    <col min="12" max="12" width="39.140625" style="33" customWidth="1"/>
    <col min="13" max="13" width="15.85546875" style="33" customWidth="1"/>
    <col min="14" max="14" width="8.7109375" style="33" customWidth="1"/>
    <col min="15" max="16384" width="9.140625" style="33"/>
  </cols>
  <sheetData>
    <row r="1" spans="1:20" ht="18.75" customHeight="1">
      <c r="A1" s="34" t="s">
        <v>742</v>
      </c>
      <c r="B1" s="252" t="s">
        <v>1</v>
      </c>
      <c r="C1" s="90"/>
      <c r="D1" s="253" t="s">
        <v>764</v>
      </c>
      <c r="E1" s="253"/>
      <c r="F1" s="253"/>
      <c r="G1" s="253"/>
      <c r="H1" s="253"/>
      <c r="I1" s="253"/>
      <c r="L1" s="250" t="s">
        <v>1</v>
      </c>
      <c r="M1" s="249" t="s">
        <v>770</v>
      </c>
      <c r="N1" s="249"/>
      <c r="O1" s="249"/>
      <c r="P1" s="249"/>
      <c r="Q1" s="249"/>
      <c r="R1" s="249"/>
      <c r="S1" s="249"/>
      <c r="T1" s="249"/>
    </row>
    <row r="2" spans="1:20" ht="15" customHeight="1">
      <c r="B2" s="252"/>
      <c r="C2" s="252" t="s">
        <v>32</v>
      </c>
      <c r="D2" s="248" t="s">
        <v>765</v>
      </c>
      <c r="F2" s="252" t="s">
        <v>771</v>
      </c>
      <c r="G2" s="58"/>
      <c r="H2" s="58"/>
      <c r="J2" s="248" t="s">
        <v>7</v>
      </c>
      <c r="K2" s="91"/>
      <c r="L2" s="250"/>
      <c r="M2" s="251" t="s">
        <v>798</v>
      </c>
      <c r="N2" s="251" t="s">
        <v>799</v>
      </c>
      <c r="O2" s="110"/>
      <c r="P2" s="110"/>
      <c r="Q2" s="110"/>
      <c r="R2" s="110"/>
      <c r="S2" s="110"/>
      <c r="T2" s="251" t="s">
        <v>800</v>
      </c>
    </row>
    <row r="3" spans="1:20" ht="15" customHeight="1">
      <c r="B3" s="252"/>
      <c r="C3" s="252"/>
      <c r="D3" s="248"/>
      <c r="E3" s="58" t="s">
        <v>3</v>
      </c>
      <c r="F3" s="252"/>
      <c r="G3" s="58" t="s">
        <v>748</v>
      </c>
      <c r="H3" s="58" t="s">
        <v>5</v>
      </c>
      <c r="I3" s="58" t="s">
        <v>6</v>
      </c>
      <c r="J3" s="248"/>
      <c r="K3" s="91"/>
      <c r="L3" s="250"/>
      <c r="M3" s="251"/>
      <c r="N3" s="251"/>
      <c r="O3" s="235" t="s">
        <v>801</v>
      </c>
      <c r="P3" s="235" t="s">
        <v>802</v>
      </c>
      <c r="Q3" s="91"/>
      <c r="R3" s="91"/>
      <c r="S3" s="235" t="s">
        <v>803</v>
      </c>
      <c r="T3" s="251"/>
    </row>
    <row r="4" spans="1:20" ht="51">
      <c r="B4" s="90"/>
      <c r="C4" s="90"/>
      <c r="D4" s="91"/>
      <c r="E4" s="58"/>
      <c r="F4" s="90"/>
      <c r="G4" s="58"/>
      <c r="H4" s="58"/>
      <c r="I4" s="58"/>
      <c r="J4" s="91"/>
      <c r="K4" s="91"/>
      <c r="L4" s="250"/>
      <c r="M4" s="251"/>
      <c r="N4" s="251"/>
      <c r="O4" s="235"/>
      <c r="P4" s="235"/>
      <c r="Q4" s="111" t="s">
        <v>804</v>
      </c>
      <c r="R4" s="111" t="s">
        <v>805</v>
      </c>
      <c r="S4" s="235"/>
      <c r="T4" s="251"/>
    </row>
    <row r="5" spans="1:20">
      <c r="A5" s="35">
        <v>1982</v>
      </c>
      <c r="B5" s="36">
        <f>IFERROR(SUM(C5,E5,F5),"")</f>
        <v>1166678.5555555555</v>
      </c>
      <c r="C5" s="36">
        <f>C48</f>
        <v>337257.66666666663</v>
      </c>
      <c r="D5" s="36"/>
      <c r="E5" s="36">
        <f>G48</f>
        <v>198994.44444444444</v>
      </c>
      <c r="F5" s="36">
        <f>J48</f>
        <v>630426.44444444438</v>
      </c>
      <c r="L5" s="37">
        <f>IFERROR(B5/$B5,"")</f>
        <v>1</v>
      </c>
      <c r="M5" s="37">
        <f t="shared" ref="M5:P5" si="0">IFERROR(C5/$B5,"")</f>
        <v>0.28907505418754303</v>
      </c>
      <c r="N5" s="37"/>
      <c r="O5" s="37">
        <f t="shared" si="0"/>
        <v>0.17056492852882357</v>
      </c>
      <c r="P5" s="37">
        <f t="shared" si="0"/>
        <v>0.54036001728363336</v>
      </c>
      <c r="Q5" s="37"/>
      <c r="R5" s="37"/>
      <c r="S5" s="37"/>
    </row>
    <row r="6" spans="1:20">
      <c r="A6" s="35">
        <v>1983</v>
      </c>
      <c r="B6" s="36">
        <f t="shared" ref="B6:B36" si="1">IFERROR(SUM(C6,E6,F6),"")</f>
        <v>1299979.0833333333</v>
      </c>
      <c r="C6" s="36">
        <f t="shared" ref="C6:C36" si="2">C49</f>
        <v>382758.5</v>
      </c>
      <c r="D6" s="36"/>
      <c r="E6" s="36">
        <f t="shared" ref="E6:E36" si="3">G49</f>
        <v>182838.58333333331</v>
      </c>
      <c r="F6" s="36">
        <f t="shared" ref="F6:F36" si="4">J49</f>
        <v>734382</v>
      </c>
      <c r="L6" s="37">
        <f t="shared" ref="L6:L36" si="5">IFERROR(B6/$B6,"")</f>
        <v>1</v>
      </c>
      <c r="M6" s="37">
        <f t="shared" ref="M6:M36" si="6">IFERROR(C6/$B6,"")</f>
        <v>0.29443435275785529</v>
      </c>
      <c r="N6" s="37"/>
      <c r="O6" s="37">
        <f t="shared" ref="O6:O36" si="7">IFERROR(E6/$B6,"")</f>
        <v>0.14064732708199343</v>
      </c>
      <c r="P6" s="37">
        <f t="shared" ref="P6:P36" si="8">IFERROR(F6/$B6,"")</f>
        <v>0.56491832016015131</v>
      </c>
      <c r="Q6" s="37"/>
      <c r="R6" s="37"/>
      <c r="S6" s="37"/>
    </row>
    <row r="7" spans="1:20">
      <c r="A7" s="35">
        <v>1984</v>
      </c>
      <c r="B7" s="36">
        <f t="shared" si="1"/>
        <v>1455814.6666666665</v>
      </c>
      <c r="C7" s="36">
        <f t="shared" si="2"/>
        <v>445632.33333333331</v>
      </c>
      <c r="D7" s="36"/>
      <c r="E7" s="36">
        <f t="shared" si="3"/>
        <v>185046.58333333334</v>
      </c>
      <c r="F7" s="36">
        <f t="shared" si="4"/>
        <v>825135.75</v>
      </c>
      <c r="L7" s="37">
        <f t="shared" si="5"/>
        <v>1</v>
      </c>
      <c r="M7" s="37">
        <f t="shared" si="6"/>
        <v>0.30610512693465564</v>
      </c>
      <c r="N7" s="37"/>
      <c r="O7" s="37">
        <f t="shared" si="7"/>
        <v>0.12710861318427896</v>
      </c>
      <c r="P7" s="37">
        <f t="shared" si="8"/>
        <v>0.56678625988106546</v>
      </c>
      <c r="Q7" s="37"/>
      <c r="R7" s="37"/>
      <c r="S7" s="37"/>
    </row>
    <row r="8" spans="1:20">
      <c r="A8" s="35">
        <v>1985</v>
      </c>
      <c r="B8" s="36">
        <f t="shared" si="1"/>
        <v>1584461.0833333333</v>
      </c>
      <c r="C8" s="36">
        <f t="shared" si="2"/>
        <v>512124.33333333337</v>
      </c>
      <c r="D8" s="36"/>
      <c r="E8" s="36">
        <f t="shared" si="3"/>
        <v>181155.41666666669</v>
      </c>
      <c r="F8" s="36">
        <f t="shared" si="4"/>
        <v>891181.33333333326</v>
      </c>
      <c r="L8" s="37">
        <f t="shared" si="5"/>
        <v>1</v>
      </c>
      <c r="M8" s="37">
        <f t="shared" si="6"/>
        <v>0.32321673199820361</v>
      </c>
      <c r="N8" s="37"/>
      <c r="O8" s="37">
        <f t="shared" si="7"/>
        <v>0.11433251253199499</v>
      </c>
      <c r="P8" s="37">
        <f t="shared" si="8"/>
        <v>0.56245075546980139</v>
      </c>
      <c r="Q8" s="37"/>
      <c r="R8" s="37"/>
      <c r="S8" s="37"/>
    </row>
    <row r="9" spans="1:20">
      <c r="A9" s="35">
        <v>1986</v>
      </c>
      <c r="B9" s="36">
        <f t="shared" si="1"/>
        <v>1718661.5</v>
      </c>
      <c r="C9" s="36">
        <f t="shared" si="2"/>
        <v>603925.91666666663</v>
      </c>
      <c r="D9" s="36"/>
      <c r="E9" s="36">
        <f t="shared" si="3"/>
        <v>163865.41666666669</v>
      </c>
      <c r="F9" s="36">
        <f t="shared" si="4"/>
        <v>950870.16666666663</v>
      </c>
      <c r="L9" s="37">
        <f t="shared" si="5"/>
        <v>1</v>
      </c>
      <c r="M9" s="37">
        <f t="shared" si="6"/>
        <v>0.35139317234177098</v>
      </c>
      <c r="N9" s="37"/>
      <c r="O9" s="37">
        <f t="shared" si="7"/>
        <v>9.5344788177699147E-2</v>
      </c>
      <c r="P9" s="37">
        <f t="shared" si="8"/>
        <v>0.55326203948052988</v>
      </c>
      <c r="Q9" s="37"/>
      <c r="R9" s="37"/>
      <c r="S9" s="37"/>
    </row>
    <row r="10" spans="1:20">
      <c r="A10" s="35">
        <v>1987</v>
      </c>
      <c r="B10" s="36">
        <f t="shared" si="1"/>
        <v>1898485</v>
      </c>
      <c r="C10" s="36">
        <f t="shared" si="2"/>
        <v>743625.16666666663</v>
      </c>
      <c r="D10" s="36"/>
      <c r="E10" s="36">
        <f t="shared" si="3"/>
        <v>172834.33333333331</v>
      </c>
      <c r="F10" s="36">
        <f t="shared" si="4"/>
        <v>982025.5</v>
      </c>
      <c r="L10" s="37">
        <f t="shared" si="5"/>
        <v>1</v>
      </c>
      <c r="M10" s="37">
        <f t="shared" si="6"/>
        <v>0.3916939910858746</v>
      </c>
      <c r="N10" s="37"/>
      <c r="O10" s="37">
        <f t="shared" si="7"/>
        <v>9.1038029446286542E-2</v>
      </c>
      <c r="P10" s="37">
        <f t="shared" si="8"/>
        <v>0.51726797946783887</v>
      </c>
      <c r="Q10" s="37"/>
      <c r="R10" s="37"/>
      <c r="S10" s="37"/>
    </row>
    <row r="11" spans="1:20">
      <c r="A11" s="35">
        <v>1988</v>
      </c>
      <c r="B11" s="36">
        <f t="shared" si="1"/>
        <v>2030373.0833333333</v>
      </c>
      <c r="C11" s="36">
        <f t="shared" si="2"/>
        <v>845976.91666666663</v>
      </c>
      <c r="D11" s="36"/>
      <c r="E11" s="36">
        <f t="shared" si="3"/>
        <v>209699.16666666669</v>
      </c>
      <c r="F11" s="36">
        <f t="shared" si="4"/>
        <v>974697</v>
      </c>
      <c r="L11" s="37">
        <f t="shared" si="5"/>
        <v>1</v>
      </c>
      <c r="M11" s="37">
        <f t="shared" si="6"/>
        <v>0.41666082140815086</v>
      </c>
      <c r="N11" s="37"/>
      <c r="O11" s="37">
        <f t="shared" si="7"/>
        <v>0.10328110059575669</v>
      </c>
      <c r="P11" s="37">
        <f t="shared" si="8"/>
        <v>0.48005807799609246</v>
      </c>
      <c r="Q11" s="37"/>
      <c r="R11" s="37"/>
      <c r="S11" s="37"/>
    </row>
    <row r="12" spans="1:20">
      <c r="A12" s="35">
        <v>1989</v>
      </c>
      <c r="B12" s="36">
        <f t="shared" si="1"/>
        <v>2095870.083333333</v>
      </c>
      <c r="C12" s="36">
        <f t="shared" si="2"/>
        <v>903693.41666666651</v>
      </c>
      <c r="D12" s="36"/>
      <c r="E12" s="36">
        <f t="shared" si="3"/>
        <v>219151.08333333334</v>
      </c>
      <c r="F12" s="36">
        <f t="shared" si="4"/>
        <v>973025.58333333337</v>
      </c>
      <c r="L12" s="37">
        <f t="shared" si="5"/>
        <v>1</v>
      </c>
      <c r="M12" s="37">
        <f t="shared" si="6"/>
        <v>0.4311781650270069</v>
      </c>
      <c r="N12" s="37"/>
      <c r="O12" s="37">
        <f t="shared" si="7"/>
        <v>0.10456329572908883</v>
      </c>
      <c r="P12" s="37">
        <f t="shared" si="8"/>
        <v>0.46425853924390442</v>
      </c>
      <c r="Q12" s="37"/>
      <c r="R12" s="37"/>
      <c r="S12" s="37"/>
    </row>
    <row r="13" spans="1:20">
      <c r="A13" s="35">
        <v>1990</v>
      </c>
      <c r="B13" s="36">
        <f t="shared" si="1"/>
        <v>2170613.5</v>
      </c>
      <c r="C13" s="36">
        <f t="shared" si="2"/>
        <v>925186.5</v>
      </c>
      <c r="D13" s="36"/>
      <c r="E13" s="36">
        <f t="shared" si="3"/>
        <v>273385.5</v>
      </c>
      <c r="F13" s="36">
        <f t="shared" si="4"/>
        <v>972041.5</v>
      </c>
      <c r="L13" s="37">
        <f t="shared" si="5"/>
        <v>1</v>
      </c>
      <c r="M13" s="37">
        <f t="shared" si="6"/>
        <v>0.42623272176276433</v>
      </c>
      <c r="N13" s="37"/>
      <c r="O13" s="37">
        <f t="shared" si="7"/>
        <v>0.12594849336374256</v>
      </c>
      <c r="P13" s="37">
        <f t="shared" si="8"/>
        <v>0.44781878487349314</v>
      </c>
      <c r="Q13" s="37"/>
      <c r="R13" s="37"/>
      <c r="S13" s="37"/>
    </row>
    <row r="14" spans="1:20">
      <c r="A14" s="35">
        <v>1991</v>
      </c>
      <c r="B14" s="36">
        <f t="shared" si="1"/>
        <v>2238967.4166666665</v>
      </c>
      <c r="C14" s="36">
        <f t="shared" si="2"/>
        <v>998583.16666666674</v>
      </c>
      <c r="D14" s="36"/>
      <c r="E14" s="36">
        <f t="shared" si="3"/>
        <v>249433.58333333334</v>
      </c>
      <c r="F14" s="36">
        <f t="shared" si="4"/>
        <v>990950.66666666663</v>
      </c>
      <c r="L14" s="37">
        <f t="shared" si="5"/>
        <v>1</v>
      </c>
      <c r="M14" s="37">
        <f t="shared" si="6"/>
        <v>0.44600165202642339</v>
      </c>
      <c r="N14" s="37"/>
      <c r="O14" s="37">
        <f t="shared" si="7"/>
        <v>0.11140563345253388</v>
      </c>
      <c r="P14" s="37">
        <f t="shared" si="8"/>
        <v>0.44259271452104282</v>
      </c>
      <c r="Q14" s="37"/>
      <c r="R14" s="37"/>
      <c r="S14" s="37"/>
    </row>
    <row r="15" spans="1:20">
      <c r="A15" s="35">
        <v>1992</v>
      </c>
      <c r="B15" s="36">
        <f t="shared" si="1"/>
        <v>2337869.75</v>
      </c>
      <c r="C15" s="36">
        <f t="shared" si="2"/>
        <v>1133425.0833333333</v>
      </c>
      <c r="D15" s="36"/>
      <c r="E15" s="36">
        <f t="shared" si="3"/>
        <v>193031.83333333331</v>
      </c>
      <c r="F15" s="36">
        <f t="shared" si="4"/>
        <v>1011412.8333333334</v>
      </c>
      <c r="L15" s="37">
        <f t="shared" si="5"/>
        <v>1</v>
      </c>
      <c r="M15" s="37">
        <f t="shared" si="6"/>
        <v>0.48481104789235296</v>
      </c>
      <c r="N15" s="37"/>
      <c r="O15" s="37">
        <f t="shared" si="7"/>
        <v>8.2567402796213649E-2</v>
      </c>
      <c r="P15" s="37">
        <f t="shared" si="8"/>
        <v>0.43262154931143337</v>
      </c>
      <c r="Q15" s="37"/>
      <c r="R15" s="37"/>
      <c r="S15" s="37"/>
    </row>
    <row r="16" spans="1:20">
      <c r="A16" s="35">
        <v>1993</v>
      </c>
      <c r="B16" s="36">
        <f t="shared" si="1"/>
        <v>2507451</v>
      </c>
      <c r="C16" s="36">
        <f t="shared" si="2"/>
        <v>1187508.5</v>
      </c>
      <c r="D16" s="36"/>
      <c r="E16" s="36">
        <f t="shared" si="3"/>
        <v>251006.33333333331</v>
      </c>
      <c r="F16" s="36">
        <f t="shared" si="4"/>
        <v>1068936.1666666667</v>
      </c>
      <c r="L16" s="37">
        <f t="shared" si="5"/>
        <v>1</v>
      </c>
      <c r="M16" s="37">
        <f t="shared" si="6"/>
        <v>0.47359190668132695</v>
      </c>
      <c r="N16" s="37"/>
      <c r="O16" s="37">
        <f t="shared" si="7"/>
        <v>0.10010418282683622</v>
      </c>
      <c r="P16" s="37">
        <f t="shared" si="8"/>
        <v>0.4263039104918368</v>
      </c>
      <c r="Q16" s="37"/>
      <c r="R16" s="37"/>
      <c r="S16" s="37"/>
    </row>
    <row r="17" spans="1:19">
      <c r="A17" s="35">
        <v>1994</v>
      </c>
      <c r="B17" s="36">
        <f t="shared" si="1"/>
        <v>2727009.75</v>
      </c>
      <c r="C17" s="36">
        <f t="shared" si="2"/>
        <v>1275229.25</v>
      </c>
      <c r="D17" s="36"/>
      <c r="E17" s="36">
        <f t="shared" si="3"/>
        <v>295481.16666666663</v>
      </c>
      <c r="F17" s="36">
        <f t="shared" si="4"/>
        <v>1156299.3333333333</v>
      </c>
      <c r="L17" s="37">
        <f t="shared" si="5"/>
        <v>1</v>
      </c>
      <c r="M17" s="37">
        <f t="shared" si="6"/>
        <v>0.46762914947407136</v>
      </c>
      <c r="N17" s="37"/>
      <c r="O17" s="37">
        <f t="shared" si="7"/>
        <v>0.1083535424347737</v>
      </c>
      <c r="P17" s="37">
        <f t="shared" si="8"/>
        <v>0.4240173080911549</v>
      </c>
      <c r="Q17" s="37"/>
      <c r="R17" s="37"/>
      <c r="S17" s="37"/>
    </row>
    <row r="18" spans="1:19">
      <c r="A18" s="35">
        <v>1995</v>
      </c>
      <c r="B18" s="36">
        <f t="shared" si="1"/>
        <v>3000347.083333333</v>
      </c>
      <c r="C18" s="36">
        <f t="shared" si="2"/>
        <v>1395753.3333333333</v>
      </c>
      <c r="D18" s="36"/>
      <c r="E18" s="36">
        <f t="shared" si="3"/>
        <v>339405</v>
      </c>
      <c r="F18" s="36">
        <f t="shared" si="4"/>
        <v>1265188.75</v>
      </c>
      <c r="L18" s="37">
        <f t="shared" si="5"/>
        <v>1</v>
      </c>
      <c r="M18" s="37">
        <f t="shared" si="6"/>
        <v>0.46519729036904484</v>
      </c>
      <c r="N18" s="37"/>
      <c r="O18" s="37">
        <f t="shared" si="7"/>
        <v>0.11312191242318771</v>
      </c>
      <c r="P18" s="37">
        <f t="shared" si="8"/>
        <v>0.42168079720776752</v>
      </c>
      <c r="Q18" s="37"/>
      <c r="R18" s="37"/>
      <c r="S18" s="37"/>
    </row>
    <row r="19" spans="1:19">
      <c r="A19" s="35">
        <v>1996</v>
      </c>
      <c r="B19" s="36">
        <f t="shared" si="1"/>
        <v>3313149</v>
      </c>
      <c r="C19" s="36">
        <f t="shared" si="2"/>
        <v>1605693.25</v>
      </c>
      <c r="D19" s="36"/>
      <c r="E19" s="36">
        <f t="shared" si="3"/>
        <v>382073.33333333337</v>
      </c>
      <c r="F19" s="36">
        <f t="shared" si="4"/>
        <v>1325382.4166666667</v>
      </c>
      <c r="L19" s="37">
        <f t="shared" si="5"/>
        <v>1</v>
      </c>
      <c r="M19" s="37">
        <f t="shared" si="6"/>
        <v>0.48464263152668352</v>
      </c>
      <c r="N19" s="37"/>
      <c r="O19" s="37">
        <f t="shared" si="7"/>
        <v>0.11532029900657452</v>
      </c>
      <c r="P19" s="37">
        <f t="shared" si="8"/>
        <v>0.400037069466742</v>
      </c>
      <c r="Q19" s="37"/>
      <c r="R19" s="37"/>
      <c r="S19" s="37"/>
    </row>
    <row r="20" spans="1:19">
      <c r="A20" s="35">
        <v>1997</v>
      </c>
      <c r="B20" s="36">
        <f t="shared" si="1"/>
        <v>3601526.333333333</v>
      </c>
      <c r="C20" s="36">
        <f t="shared" si="2"/>
        <v>1781403</v>
      </c>
      <c r="D20" s="36"/>
      <c r="E20" s="36">
        <f t="shared" si="3"/>
        <v>458161.66666666669</v>
      </c>
      <c r="F20" s="36">
        <f t="shared" si="4"/>
        <v>1361961.6666666665</v>
      </c>
      <c r="L20" s="37">
        <f t="shared" si="5"/>
        <v>1</v>
      </c>
      <c r="M20" s="37">
        <f t="shared" si="6"/>
        <v>0.49462445505743446</v>
      </c>
      <c r="N20" s="37"/>
      <c r="O20" s="37">
        <f t="shared" si="7"/>
        <v>0.12721319359134681</v>
      </c>
      <c r="P20" s="37">
        <f t="shared" si="8"/>
        <v>0.37816235135121878</v>
      </c>
      <c r="Q20" s="37"/>
      <c r="R20" s="37"/>
      <c r="S20" s="37"/>
    </row>
    <row r="21" spans="1:19">
      <c r="A21" s="35">
        <v>1998</v>
      </c>
      <c r="B21" s="36">
        <f t="shared" si="1"/>
        <v>3998651.5</v>
      </c>
      <c r="C21" s="36">
        <f t="shared" si="2"/>
        <v>2036976</v>
      </c>
      <c r="D21" s="36"/>
      <c r="E21" s="36">
        <f t="shared" si="3"/>
        <v>532159.41666666663</v>
      </c>
      <c r="F21" s="36">
        <f t="shared" si="4"/>
        <v>1429516.0833333335</v>
      </c>
      <c r="L21" s="37">
        <f t="shared" si="5"/>
        <v>1</v>
      </c>
      <c r="M21" s="37">
        <f t="shared" si="6"/>
        <v>0.50941573678026209</v>
      </c>
      <c r="N21" s="37"/>
      <c r="O21" s="37">
        <f t="shared" si="7"/>
        <v>0.13308472035301566</v>
      </c>
      <c r="P21" s="37">
        <f t="shared" si="8"/>
        <v>0.35749954286672231</v>
      </c>
      <c r="Q21" s="37"/>
      <c r="R21" s="37"/>
      <c r="S21" s="37"/>
    </row>
    <row r="22" spans="1:19">
      <c r="A22" s="35">
        <v>1999</v>
      </c>
      <c r="B22" s="36">
        <f t="shared" si="1"/>
        <v>4533077.083333334</v>
      </c>
      <c r="C22" s="36">
        <f t="shared" si="2"/>
        <v>2291685.25</v>
      </c>
      <c r="D22" s="36"/>
      <c r="E22" s="36">
        <f t="shared" si="3"/>
        <v>534852.58333333337</v>
      </c>
      <c r="F22" s="36">
        <f t="shared" si="4"/>
        <v>1706539.25</v>
      </c>
      <c r="L22" s="37">
        <f t="shared" si="5"/>
        <v>1</v>
      </c>
      <c r="M22" s="37">
        <f t="shared" si="6"/>
        <v>0.50554738158452883</v>
      </c>
      <c r="N22" s="37"/>
      <c r="O22" s="37">
        <f t="shared" si="7"/>
        <v>0.11798885690689316</v>
      </c>
      <c r="P22" s="37">
        <f t="shared" si="8"/>
        <v>0.37646376150857785</v>
      </c>
      <c r="Q22" s="37"/>
      <c r="R22" s="37"/>
      <c r="S22" s="37"/>
    </row>
    <row r="23" spans="1:19">
      <c r="A23" s="35">
        <v>2000</v>
      </c>
      <c r="B23" s="36">
        <f t="shared" si="1"/>
        <v>5012823.583333333</v>
      </c>
      <c r="C23" s="36">
        <f t="shared" si="2"/>
        <v>2298589.5</v>
      </c>
      <c r="D23" s="36"/>
      <c r="E23" s="36">
        <f t="shared" si="3"/>
        <v>677260.16666666663</v>
      </c>
      <c r="F23" s="36">
        <f t="shared" si="4"/>
        <v>2036973.9166666665</v>
      </c>
      <c r="L23" s="37">
        <f t="shared" si="5"/>
        <v>1</v>
      </c>
      <c r="M23" s="37">
        <f t="shared" si="6"/>
        <v>0.45854187002358604</v>
      </c>
      <c r="N23" s="37"/>
      <c r="O23" s="37">
        <f t="shared" si="7"/>
        <v>0.13510552593919831</v>
      </c>
      <c r="P23" s="37">
        <f t="shared" si="8"/>
        <v>0.40635260403721568</v>
      </c>
      <c r="Q23" s="37"/>
      <c r="R23" s="37"/>
      <c r="S23" s="37"/>
    </row>
    <row r="24" spans="1:19">
      <c r="A24" s="35">
        <v>2001</v>
      </c>
      <c r="B24" s="36">
        <f t="shared" si="1"/>
        <v>5426955.666666666</v>
      </c>
      <c r="C24" s="36">
        <f t="shared" si="2"/>
        <v>2271589</v>
      </c>
      <c r="D24" s="36"/>
      <c r="E24" s="36">
        <f t="shared" si="3"/>
        <v>664691.91666666663</v>
      </c>
      <c r="F24" s="36">
        <f t="shared" si="4"/>
        <v>2490674.75</v>
      </c>
      <c r="L24" s="37">
        <f t="shared" si="5"/>
        <v>1</v>
      </c>
      <c r="M24" s="37">
        <f t="shared" si="6"/>
        <v>0.41857519012961664</v>
      </c>
      <c r="N24" s="37"/>
      <c r="O24" s="37">
        <f t="shared" si="7"/>
        <v>0.1224797027087071</v>
      </c>
      <c r="P24" s="37">
        <f t="shared" si="8"/>
        <v>0.45894510716167641</v>
      </c>
      <c r="Q24" s="37"/>
      <c r="R24" s="37"/>
      <c r="S24" s="37"/>
    </row>
    <row r="25" spans="1:19">
      <c r="A25" s="35">
        <v>2002</v>
      </c>
      <c r="B25" s="36">
        <f t="shared" si="1"/>
        <v>6070412.666666666</v>
      </c>
      <c r="C25" s="36">
        <f t="shared" si="2"/>
        <v>2601802.1666666665</v>
      </c>
      <c r="D25" s="36"/>
      <c r="E25" s="36">
        <f t="shared" si="3"/>
        <v>664817.25</v>
      </c>
      <c r="F25" s="36">
        <f t="shared" si="4"/>
        <v>2803793.25</v>
      </c>
      <c r="L25" s="37">
        <f t="shared" si="5"/>
        <v>1</v>
      </c>
      <c r="M25" s="37">
        <f t="shared" si="6"/>
        <v>0.42860383791590667</v>
      </c>
      <c r="N25" s="37"/>
      <c r="O25" s="37">
        <f t="shared" si="7"/>
        <v>0.1095176368569781</v>
      </c>
      <c r="P25" s="37">
        <f t="shared" si="8"/>
        <v>0.46187852522711531</v>
      </c>
      <c r="Q25" s="37"/>
      <c r="R25" s="37"/>
      <c r="S25" s="37"/>
    </row>
    <row r="26" spans="1:19">
      <c r="A26" s="35">
        <v>2003</v>
      </c>
      <c r="B26" s="36">
        <f t="shared" si="1"/>
        <v>6369387.75</v>
      </c>
      <c r="C26" s="36">
        <f t="shared" si="2"/>
        <v>1591926.5833333333</v>
      </c>
      <c r="D26" s="36"/>
      <c r="E26" s="36">
        <f t="shared" si="3"/>
        <v>760241.08333333337</v>
      </c>
      <c r="F26" s="36">
        <f t="shared" si="4"/>
        <v>4017220.0833333335</v>
      </c>
      <c r="L26" s="37">
        <f t="shared" si="5"/>
        <v>1</v>
      </c>
      <c r="M26" s="37">
        <f t="shared" si="6"/>
        <v>0.24993400399172327</v>
      </c>
      <c r="N26" s="37"/>
      <c r="O26" s="37">
        <f t="shared" si="7"/>
        <v>0.11935858094576411</v>
      </c>
      <c r="P26" s="37">
        <f t="shared" si="8"/>
        <v>0.6307074150625126</v>
      </c>
      <c r="Q26" s="37"/>
      <c r="R26" s="37"/>
      <c r="S26" s="37"/>
    </row>
    <row r="27" spans="1:19">
      <c r="A27" s="35">
        <v>2004</v>
      </c>
      <c r="B27" s="36">
        <f t="shared" si="1"/>
        <v>7018530.5</v>
      </c>
      <c r="C27" s="36">
        <f t="shared" si="2"/>
        <v>1233796.6666666667</v>
      </c>
      <c r="D27" s="36"/>
      <c r="E27" s="36">
        <f t="shared" si="3"/>
        <v>751943.66666666663</v>
      </c>
      <c r="F27" s="36">
        <f t="shared" si="4"/>
        <v>5032790.166666666</v>
      </c>
      <c r="L27" s="37">
        <f t="shared" si="5"/>
        <v>1</v>
      </c>
      <c r="M27" s="37">
        <f t="shared" si="6"/>
        <v>0.17579130940111562</v>
      </c>
      <c r="N27" s="37"/>
      <c r="O27" s="37">
        <f t="shared" si="7"/>
        <v>0.10713690945229441</v>
      </c>
      <c r="P27" s="37">
        <f t="shared" si="8"/>
        <v>0.71707178114658987</v>
      </c>
      <c r="Q27" s="37"/>
      <c r="R27" s="37"/>
      <c r="S27" s="37"/>
    </row>
    <row r="28" spans="1:19">
      <c r="A28" s="35">
        <v>2005</v>
      </c>
      <c r="B28" s="36">
        <f t="shared" si="1"/>
        <v>7729163.75</v>
      </c>
      <c r="C28" s="36">
        <f t="shared" si="2"/>
        <v>1388261.25</v>
      </c>
      <c r="D28" s="36"/>
      <c r="E28" s="36">
        <f t="shared" si="3"/>
        <v>690298.33333333337</v>
      </c>
      <c r="F28" s="36">
        <f t="shared" si="4"/>
        <v>5650604.166666666</v>
      </c>
      <c r="L28" s="37">
        <f t="shared" si="5"/>
        <v>1</v>
      </c>
      <c r="M28" s="37">
        <f t="shared" si="6"/>
        <v>0.17961338314251654</v>
      </c>
      <c r="N28" s="37"/>
      <c r="O28" s="37">
        <f t="shared" si="7"/>
        <v>8.9310869281729655E-2</v>
      </c>
      <c r="P28" s="37">
        <f t="shared" si="8"/>
        <v>0.73107574757575378</v>
      </c>
      <c r="Q28" s="37"/>
      <c r="R28" s="37"/>
      <c r="S28" s="37"/>
    </row>
    <row r="29" spans="1:19">
      <c r="A29" s="35">
        <v>2006</v>
      </c>
      <c r="B29" s="36">
        <f t="shared" si="1"/>
        <v>8095124.583333333</v>
      </c>
      <c r="C29" s="36">
        <f t="shared" si="2"/>
        <v>1340801.25</v>
      </c>
      <c r="D29" s="36"/>
      <c r="E29" s="36">
        <f t="shared" si="3"/>
        <v>654240.5</v>
      </c>
      <c r="F29" s="36">
        <f t="shared" si="4"/>
        <v>6100082.833333333</v>
      </c>
      <c r="L29" s="37">
        <f t="shared" si="5"/>
        <v>1</v>
      </c>
      <c r="M29" s="37">
        <f t="shared" si="6"/>
        <v>0.16563071218947167</v>
      </c>
      <c r="N29" s="37"/>
      <c r="O29" s="37">
        <f t="shared" si="7"/>
        <v>8.0819077367503975E-2</v>
      </c>
      <c r="P29" s="37">
        <f t="shared" si="8"/>
        <v>0.75355021044302439</v>
      </c>
      <c r="Q29" s="37"/>
      <c r="R29" s="37"/>
      <c r="S29" s="37"/>
    </row>
    <row r="30" spans="1:19">
      <c r="A30" s="35">
        <v>2007</v>
      </c>
      <c r="B30" s="36">
        <f t="shared" si="1"/>
        <v>8178451.75</v>
      </c>
      <c r="C30" s="36">
        <f t="shared" si="2"/>
        <v>1042856.8333333335</v>
      </c>
      <c r="D30" s="36"/>
      <c r="E30" s="36">
        <f t="shared" si="3"/>
        <v>625551.75</v>
      </c>
      <c r="F30" s="36">
        <f t="shared" si="4"/>
        <v>6510043.166666666</v>
      </c>
      <c r="L30" s="37">
        <f t="shared" si="5"/>
        <v>1</v>
      </c>
      <c r="M30" s="37">
        <f t="shared" si="6"/>
        <v>0.12751274510280428</v>
      </c>
      <c r="N30" s="37"/>
      <c r="O30" s="37">
        <f t="shared" si="7"/>
        <v>7.6487796116178106E-2</v>
      </c>
      <c r="P30" s="37">
        <f t="shared" si="8"/>
        <v>0.79599945878101752</v>
      </c>
      <c r="Q30" s="37"/>
      <c r="R30" s="37"/>
      <c r="S30" s="37"/>
    </row>
    <row r="31" spans="1:19">
      <c r="A31" s="35">
        <v>2008</v>
      </c>
      <c r="B31" s="36">
        <f t="shared" si="1"/>
        <v>8284685.333333334</v>
      </c>
      <c r="C31" s="36">
        <f t="shared" si="2"/>
        <v>845138.16666666674</v>
      </c>
      <c r="D31" s="36"/>
      <c r="E31" s="36">
        <f t="shared" si="3"/>
        <v>598202.08333333326</v>
      </c>
      <c r="F31" s="36">
        <f t="shared" si="4"/>
        <v>6841345.083333334</v>
      </c>
      <c r="L31" s="37">
        <f t="shared" si="5"/>
        <v>1</v>
      </c>
      <c r="M31" s="37">
        <f t="shared" si="6"/>
        <v>0.10201210216956139</v>
      </c>
      <c r="N31" s="37"/>
      <c r="O31" s="37">
        <f t="shared" si="7"/>
        <v>7.2205769955616089E-2</v>
      </c>
      <c r="P31" s="37">
        <f t="shared" si="8"/>
        <v>0.82578212787482252</v>
      </c>
      <c r="Q31" s="37"/>
      <c r="R31" s="37"/>
      <c r="S31" s="37"/>
    </row>
    <row r="32" spans="1:19">
      <c r="A32" s="35">
        <v>2009</v>
      </c>
      <c r="B32" s="36">
        <f t="shared" si="1"/>
        <v>8410455.666666666</v>
      </c>
      <c r="C32" s="36">
        <f t="shared" si="2"/>
        <v>648488.08333333326</v>
      </c>
      <c r="D32" s="36"/>
      <c r="E32" s="36">
        <f t="shared" si="3"/>
        <v>600676.83333333337</v>
      </c>
      <c r="F32" s="36">
        <f t="shared" si="4"/>
        <v>7161290.75</v>
      </c>
      <c r="L32" s="37">
        <f t="shared" si="5"/>
        <v>1</v>
      </c>
      <c r="M32" s="37">
        <f t="shared" si="6"/>
        <v>7.710498800956761E-2</v>
      </c>
      <c r="N32" s="37"/>
      <c r="O32" s="37">
        <f t="shared" si="7"/>
        <v>7.1420248455028229E-2</v>
      </c>
      <c r="P32" s="37">
        <f t="shared" si="8"/>
        <v>0.85147476353540419</v>
      </c>
      <c r="Q32" s="37"/>
      <c r="R32" s="37"/>
      <c r="S32" s="37"/>
    </row>
    <row r="33" spans="1:19">
      <c r="A33" s="35">
        <v>2010</v>
      </c>
      <c r="B33" s="36">
        <f t="shared" si="1"/>
        <v>8806307.4166666679</v>
      </c>
      <c r="C33" s="36">
        <f t="shared" si="2"/>
        <v>653334</v>
      </c>
      <c r="D33" s="36"/>
      <c r="E33" s="36">
        <f t="shared" si="3"/>
        <v>602259</v>
      </c>
      <c r="F33" s="36">
        <f t="shared" si="4"/>
        <v>7550714.416666667</v>
      </c>
      <c r="L33" s="37">
        <f t="shared" si="5"/>
        <v>1</v>
      </c>
      <c r="M33" s="37">
        <f t="shared" si="6"/>
        <v>7.4189324661039099E-2</v>
      </c>
      <c r="N33" s="37"/>
      <c r="O33" s="37">
        <f t="shared" si="7"/>
        <v>6.8389504420453787E-2</v>
      </c>
      <c r="P33" s="37">
        <f t="shared" si="8"/>
        <v>0.857421170918507</v>
      </c>
      <c r="Q33" s="37"/>
      <c r="R33" s="37"/>
      <c r="S33" s="37"/>
    </row>
    <row r="34" spans="1:19">
      <c r="A34" s="35">
        <v>2011</v>
      </c>
      <c r="B34" s="36">
        <f t="shared" si="1"/>
        <v>9229665.416666666</v>
      </c>
      <c r="C34" s="36">
        <f t="shared" si="2"/>
        <v>738519.66666666663</v>
      </c>
      <c r="D34" s="36"/>
      <c r="E34" s="36">
        <f t="shared" si="3"/>
        <v>640631.91666666663</v>
      </c>
      <c r="F34" s="36">
        <f t="shared" si="4"/>
        <v>7850513.833333333</v>
      </c>
      <c r="L34" s="37">
        <f t="shared" si="5"/>
        <v>1</v>
      </c>
      <c r="M34" s="37">
        <f t="shared" si="6"/>
        <v>8.0015865508306389E-2</v>
      </c>
      <c r="N34" s="37"/>
      <c r="O34" s="37">
        <f t="shared" si="7"/>
        <v>6.941009102126626E-2</v>
      </c>
      <c r="P34" s="37">
        <f t="shared" si="8"/>
        <v>0.85057404347042742</v>
      </c>
      <c r="Q34" s="37"/>
      <c r="R34" s="37"/>
      <c r="S34" s="37"/>
    </row>
    <row r="35" spans="1:19">
      <c r="A35" s="35">
        <v>2012</v>
      </c>
      <c r="B35" s="36">
        <f t="shared" si="1"/>
        <v>9542843.25</v>
      </c>
      <c r="C35" s="36">
        <f t="shared" si="2"/>
        <v>666162</v>
      </c>
      <c r="D35" s="36"/>
      <c r="E35" s="36">
        <f t="shared" si="3"/>
        <v>775102.83333333337</v>
      </c>
      <c r="F35" s="36">
        <f t="shared" si="4"/>
        <v>8101578.416666666</v>
      </c>
      <c r="L35" s="37">
        <f t="shared" si="5"/>
        <v>1</v>
      </c>
      <c r="M35" s="37">
        <f t="shared" si="6"/>
        <v>6.9807496838009991E-2</v>
      </c>
      <c r="N35" s="37"/>
      <c r="O35" s="37">
        <f t="shared" si="7"/>
        <v>8.1223469046642197E-2</v>
      </c>
      <c r="P35" s="37">
        <f t="shared" si="8"/>
        <v>0.84896903411534774</v>
      </c>
      <c r="Q35" s="37"/>
      <c r="R35" s="37"/>
      <c r="S35" s="37"/>
    </row>
    <row r="36" spans="1:19">
      <c r="A36" s="35">
        <v>2013</v>
      </c>
      <c r="B36" s="36">
        <f t="shared" si="1"/>
        <v>9804225.5</v>
      </c>
      <c r="C36" s="36">
        <f t="shared" si="2"/>
        <v>615828.16666666663</v>
      </c>
      <c r="D36" s="36"/>
      <c r="E36" s="36">
        <f t="shared" si="3"/>
        <v>1294087.6666666665</v>
      </c>
      <c r="F36" s="36">
        <f t="shared" si="4"/>
        <v>7894309.666666666</v>
      </c>
      <c r="L36" s="37">
        <f t="shared" si="5"/>
        <v>1</v>
      </c>
      <c r="M36" s="37">
        <f t="shared" si="6"/>
        <v>6.281252574888925E-2</v>
      </c>
      <c r="N36" s="37"/>
      <c r="O36" s="37">
        <f t="shared" si="7"/>
        <v>0.13199285008965436</v>
      </c>
      <c r="P36" s="37">
        <f t="shared" si="8"/>
        <v>0.80519462416145626</v>
      </c>
      <c r="Q36" s="37"/>
      <c r="R36" s="37"/>
      <c r="S36" s="37"/>
    </row>
    <row r="38" spans="1:19" hidden="1"/>
    <row r="39" spans="1:19" hidden="1">
      <c r="A39" s="127"/>
      <c r="B39" s="256" t="s">
        <v>350</v>
      </c>
      <c r="C39" s="257"/>
      <c r="D39" s="257"/>
      <c r="E39" s="257"/>
      <c r="F39" s="257"/>
      <c r="G39" s="257"/>
      <c r="H39" s="257"/>
      <c r="I39" s="257"/>
      <c r="J39" s="257"/>
      <c r="K39" s="257"/>
      <c r="L39" s="257"/>
      <c r="N39" s="128"/>
    </row>
    <row r="40" spans="1:19" s="128" customFormat="1" hidden="1">
      <c r="A40" s="129" t="s">
        <v>746</v>
      </c>
      <c r="B40" s="130" t="s">
        <v>107</v>
      </c>
      <c r="C40" s="131"/>
      <c r="D40" s="131"/>
      <c r="E40" s="131"/>
      <c r="F40" s="131"/>
      <c r="G40" s="131"/>
      <c r="H40" s="131"/>
      <c r="I40" s="131"/>
      <c r="J40" s="131"/>
      <c r="K40" s="131"/>
      <c r="L40" s="131"/>
      <c r="M40" s="132"/>
    </row>
    <row r="41" spans="1:19" s="128" customFormat="1" hidden="1">
      <c r="B41" s="130"/>
      <c r="C41" s="255" t="s">
        <v>355</v>
      </c>
      <c r="D41" s="255"/>
      <c r="E41" s="255"/>
      <c r="F41" s="255"/>
      <c r="G41" s="254" t="s">
        <v>356</v>
      </c>
      <c r="H41" s="255"/>
      <c r="I41" s="255"/>
      <c r="J41" s="254" t="s">
        <v>357</v>
      </c>
      <c r="K41" s="255"/>
      <c r="L41" s="255"/>
      <c r="M41" s="33"/>
    </row>
    <row r="42" spans="1:19" s="128" customFormat="1" hidden="1">
      <c r="B42" s="130"/>
      <c r="C42" s="133"/>
      <c r="D42" s="133"/>
      <c r="E42" s="133"/>
      <c r="F42" s="133"/>
      <c r="G42" s="134"/>
      <c r="H42" s="135"/>
      <c r="I42" s="135"/>
      <c r="J42" s="134"/>
      <c r="K42" s="135"/>
      <c r="L42" s="135"/>
    </row>
    <row r="43" spans="1:19" hidden="1">
      <c r="B43" s="130"/>
      <c r="C43" s="135" t="s">
        <v>1</v>
      </c>
      <c r="D43" s="136"/>
      <c r="E43" s="137"/>
      <c r="F43" s="138"/>
      <c r="G43" s="135" t="s">
        <v>1</v>
      </c>
      <c r="H43" s="139"/>
      <c r="I43" s="34"/>
      <c r="J43" s="140" t="s">
        <v>1</v>
      </c>
      <c r="K43" s="34"/>
      <c r="L43" s="34"/>
    </row>
    <row r="44" spans="1:19" hidden="1">
      <c r="B44" s="130"/>
      <c r="C44" s="135"/>
      <c r="D44" s="141" t="s">
        <v>358</v>
      </c>
      <c r="E44" s="142" t="s">
        <v>352</v>
      </c>
      <c r="F44" s="141" t="s">
        <v>353</v>
      </c>
      <c r="G44" s="135"/>
      <c r="H44" s="142" t="s">
        <v>358</v>
      </c>
      <c r="I44" s="143" t="s">
        <v>352</v>
      </c>
      <c r="J44" s="140"/>
      <c r="K44" s="142" t="s">
        <v>358</v>
      </c>
      <c r="L44" s="143" t="s">
        <v>352</v>
      </c>
    </row>
    <row r="45" spans="1:19" hidden="1">
      <c r="B45" s="130"/>
      <c r="C45" s="135"/>
      <c r="D45" s="141"/>
      <c r="E45" s="142"/>
      <c r="F45" s="141"/>
      <c r="G45" s="135"/>
      <c r="H45" s="142"/>
      <c r="I45" s="143"/>
      <c r="J45" s="140"/>
      <c r="K45" s="142"/>
      <c r="L45" s="144"/>
    </row>
    <row r="46" spans="1:19" hidden="1">
      <c r="B46" s="130"/>
      <c r="C46" s="135"/>
      <c r="D46" s="141"/>
      <c r="E46" s="142"/>
      <c r="F46" s="141"/>
      <c r="G46" s="135"/>
      <c r="H46" s="142"/>
      <c r="I46" s="143"/>
      <c r="J46" s="140"/>
      <c r="K46" s="142"/>
      <c r="L46" s="144"/>
    </row>
    <row r="47" spans="1:19" hidden="1">
      <c r="A47" s="129" t="s">
        <v>747</v>
      </c>
      <c r="B47" s="145">
        <f t="shared" ref="B47" si="9">SUM(C47,G47,J47)</f>
        <v>0</v>
      </c>
      <c r="C47" s="146">
        <f t="shared" ref="C47" si="10">SUM(D47:F47)</f>
        <v>0</v>
      </c>
      <c r="G47" s="146">
        <f t="shared" ref="G47" si="11">SUM(H47:I47)</f>
        <v>0</v>
      </c>
      <c r="J47" s="146">
        <f>SUM(K47:L47)</f>
        <v>0</v>
      </c>
    </row>
    <row r="48" spans="1:19" hidden="1">
      <c r="A48" s="33">
        <v>1982</v>
      </c>
      <c r="B48" s="36">
        <f>'Japan RAW'!I394</f>
        <v>1166678.5555555555</v>
      </c>
      <c r="C48" s="36">
        <f>'Japan RAW'!J394</f>
        <v>337257.66666666663</v>
      </c>
      <c r="D48" s="36">
        <f>'Japan RAW'!K394</f>
        <v>205060</v>
      </c>
      <c r="E48" s="36">
        <f>'Japan RAW'!L394</f>
        <v>22428.444444444445</v>
      </c>
      <c r="F48" s="36">
        <f>'Japan RAW'!M394</f>
        <v>109769.22222222222</v>
      </c>
      <c r="G48" s="36">
        <f>'Japan RAW'!N394</f>
        <v>198994.44444444444</v>
      </c>
      <c r="H48" s="36">
        <f>'Japan RAW'!O394</f>
        <v>78109.777777777781</v>
      </c>
      <c r="I48" s="36">
        <f>'Japan RAW'!P394</f>
        <v>120884.66666666667</v>
      </c>
      <c r="J48" s="36">
        <f>'Japan RAW'!Q394</f>
        <v>630426.44444444438</v>
      </c>
      <c r="K48" s="36">
        <f>'Japan RAW'!R394</f>
        <v>616509.88888888888</v>
      </c>
      <c r="L48" s="36">
        <f>'Japan RAW'!S394</f>
        <v>13916.555555555555</v>
      </c>
    </row>
    <row r="49" spans="1:12" hidden="1">
      <c r="A49" s="33">
        <v>1983</v>
      </c>
      <c r="B49" s="36">
        <f>'Japan RAW'!I395</f>
        <v>1299979.0833333333</v>
      </c>
      <c r="C49" s="36">
        <f>'Japan RAW'!J395</f>
        <v>382758.5</v>
      </c>
      <c r="D49" s="36">
        <f>'Japan RAW'!K395</f>
        <v>227074.08333333334</v>
      </c>
      <c r="E49" s="36">
        <f>'Japan RAW'!L395</f>
        <v>22579.833333333332</v>
      </c>
      <c r="F49" s="36">
        <f>'Japan RAW'!M395</f>
        <v>133104.58333333334</v>
      </c>
      <c r="G49" s="36">
        <f>'Japan RAW'!N395</f>
        <v>182838.58333333331</v>
      </c>
      <c r="H49" s="36">
        <f>'Japan RAW'!O395</f>
        <v>78843.833333333328</v>
      </c>
      <c r="I49" s="36">
        <f>'Japan RAW'!P395</f>
        <v>103994.75</v>
      </c>
      <c r="J49" s="36">
        <f>'Japan RAW'!Q395</f>
        <v>734382</v>
      </c>
      <c r="K49" s="36">
        <f>'Japan RAW'!R395</f>
        <v>724950.08333333337</v>
      </c>
      <c r="L49" s="36">
        <f>'Japan RAW'!S395</f>
        <v>9431.9166666666661</v>
      </c>
    </row>
    <row r="50" spans="1:12" hidden="1">
      <c r="A50" s="33">
        <v>1984</v>
      </c>
      <c r="B50" s="36">
        <f>'Japan RAW'!I396</f>
        <v>1455814.6666666665</v>
      </c>
      <c r="C50" s="36">
        <f>'Japan RAW'!J396</f>
        <v>445632.33333333331</v>
      </c>
      <c r="D50" s="36">
        <f>'Japan RAW'!K396</f>
        <v>270420.58333333331</v>
      </c>
      <c r="E50" s="36">
        <f>'Japan RAW'!L396</f>
        <v>21232.25</v>
      </c>
      <c r="F50" s="36">
        <f>'Japan RAW'!M396</f>
        <v>153979.5</v>
      </c>
      <c r="G50" s="36">
        <f>'Japan RAW'!N396</f>
        <v>185046.58333333334</v>
      </c>
      <c r="H50" s="36">
        <f>'Japan RAW'!O396</f>
        <v>80435.666666666672</v>
      </c>
      <c r="I50" s="36">
        <f>'Japan RAW'!P396</f>
        <v>104610.91666666667</v>
      </c>
      <c r="J50" s="36">
        <f>'Japan RAW'!Q396</f>
        <v>825135.75</v>
      </c>
      <c r="K50" s="36">
        <f>'Japan RAW'!R396</f>
        <v>811417.58333333337</v>
      </c>
      <c r="L50" s="36">
        <f>'Japan RAW'!S396</f>
        <v>13718.166666666666</v>
      </c>
    </row>
    <row r="51" spans="1:12" hidden="1">
      <c r="A51" s="33">
        <v>1985</v>
      </c>
      <c r="B51" s="36">
        <f>'Japan RAW'!I397</f>
        <v>1584461.0833333333</v>
      </c>
      <c r="C51" s="36">
        <f>'Japan RAW'!J397</f>
        <v>512124.33333333337</v>
      </c>
      <c r="D51" s="36">
        <f>'Japan RAW'!K397</f>
        <v>343686.33333333331</v>
      </c>
      <c r="E51" s="36">
        <f>'Japan RAW'!L397</f>
        <v>10730.166666666666</v>
      </c>
      <c r="F51" s="36">
        <f>'Japan RAW'!M397</f>
        <v>157707.83333333334</v>
      </c>
      <c r="G51" s="36">
        <f>'Japan RAW'!N397</f>
        <v>181155.41666666669</v>
      </c>
      <c r="H51" s="36">
        <f>'Japan RAW'!O397</f>
        <v>77912.166666666672</v>
      </c>
      <c r="I51" s="36">
        <f>'Japan RAW'!P397</f>
        <v>103243.25</v>
      </c>
      <c r="J51" s="36">
        <f>'Japan RAW'!Q397</f>
        <v>891181.33333333326</v>
      </c>
      <c r="K51" s="36">
        <f>'Japan RAW'!R397</f>
        <v>873250.41666666663</v>
      </c>
      <c r="L51" s="36">
        <f>'Japan RAW'!S397</f>
        <v>17930.916666666668</v>
      </c>
    </row>
    <row r="52" spans="1:12" hidden="1">
      <c r="A52" s="33">
        <v>1986</v>
      </c>
      <c r="B52" s="36">
        <f>'Japan RAW'!I398</f>
        <v>1718661.5</v>
      </c>
      <c r="C52" s="36">
        <f>'Japan RAW'!J398</f>
        <v>603925.91666666663</v>
      </c>
      <c r="D52" s="36">
        <f>'Japan RAW'!K398</f>
        <v>433103.75</v>
      </c>
      <c r="E52" s="36">
        <f>'Japan RAW'!L398</f>
        <v>10341.333333333334</v>
      </c>
      <c r="F52" s="36">
        <f>'Japan RAW'!M398</f>
        <v>160480.83333333334</v>
      </c>
      <c r="G52" s="36">
        <f>'Japan RAW'!N398</f>
        <v>163865.41666666669</v>
      </c>
      <c r="H52" s="36">
        <f>'Japan RAW'!O398</f>
        <v>39808</v>
      </c>
      <c r="I52" s="36">
        <f>'Japan RAW'!P398</f>
        <v>124057.41666666667</v>
      </c>
      <c r="J52" s="36">
        <f>'Japan RAW'!Q398</f>
        <v>950870.16666666663</v>
      </c>
      <c r="K52" s="36">
        <f>'Japan RAW'!R398</f>
        <v>922734.41666666663</v>
      </c>
      <c r="L52" s="36">
        <f>'Japan RAW'!S398</f>
        <v>28135.75</v>
      </c>
    </row>
    <row r="53" spans="1:12" hidden="1">
      <c r="A53" s="33">
        <v>1987</v>
      </c>
      <c r="B53" s="36">
        <f>'Japan RAW'!I399</f>
        <v>1898485</v>
      </c>
      <c r="C53" s="36">
        <f>'Japan RAW'!J399</f>
        <v>743625.16666666663</v>
      </c>
      <c r="D53" s="36">
        <f>'Japan RAW'!K399</f>
        <v>500334.16666666669</v>
      </c>
      <c r="E53" s="36">
        <f>'Japan RAW'!L399</f>
        <v>24867.833333333332</v>
      </c>
      <c r="F53" s="36">
        <f>'Japan RAW'!M399</f>
        <v>218423.16666666666</v>
      </c>
      <c r="G53" s="36">
        <f>'Japan RAW'!N399</f>
        <v>172834.33333333331</v>
      </c>
      <c r="H53" s="36">
        <f>'Japan RAW'!O399</f>
        <v>36452.916666666664</v>
      </c>
      <c r="I53" s="36">
        <f>'Japan RAW'!P399</f>
        <v>136381.41666666666</v>
      </c>
      <c r="J53" s="36">
        <f>'Japan RAW'!Q399</f>
        <v>982025.5</v>
      </c>
      <c r="K53" s="36">
        <f>'Japan RAW'!R399</f>
        <v>949057.5</v>
      </c>
      <c r="L53" s="36">
        <f>'Japan RAW'!S399</f>
        <v>32968</v>
      </c>
    </row>
    <row r="54" spans="1:12" hidden="1">
      <c r="A54" s="33">
        <v>1988</v>
      </c>
      <c r="B54" s="36">
        <f>'Japan RAW'!I400</f>
        <v>2030373.0833333333</v>
      </c>
      <c r="C54" s="36">
        <f>'Japan RAW'!J400</f>
        <v>845976.91666666663</v>
      </c>
      <c r="D54" s="36">
        <f>'Japan RAW'!K400</f>
        <v>541021.41666666663</v>
      </c>
      <c r="E54" s="36">
        <f>'Japan RAW'!L400</f>
        <v>50803.833333333336</v>
      </c>
      <c r="F54" s="36">
        <f>'Japan RAW'!M400</f>
        <v>254151.66666666666</v>
      </c>
      <c r="G54" s="36">
        <f>'Japan RAW'!N400</f>
        <v>209699.16666666669</v>
      </c>
      <c r="H54" s="36">
        <f>'Japan RAW'!O400</f>
        <v>72097.416666666672</v>
      </c>
      <c r="I54" s="36">
        <f>'Japan RAW'!P400</f>
        <v>137601.75</v>
      </c>
      <c r="J54" s="36">
        <f>'Japan RAW'!Q400</f>
        <v>974697</v>
      </c>
      <c r="K54" s="36">
        <f>'Japan RAW'!R400</f>
        <v>942594.58333333337</v>
      </c>
      <c r="L54" s="36">
        <f>'Japan RAW'!S400</f>
        <v>32102.416666666668</v>
      </c>
    </row>
    <row r="55" spans="1:12" hidden="1">
      <c r="A55" s="33">
        <v>1989</v>
      </c>
      <c r="B55" s="36">
        <f>'Japan RAW'!I401</f>
        <v>2095870.083333333</v>
      </c>
      <c r="C55" s="36">
        <f>'Japan RAW'!J401</f>
        <v>903693.41666666651</v>
      </c>
      <c r="D55" s="36">
        <f>'Japan RAW'!K401</f>
        <v>595237.91666666663</v>
      </c>
      <c r="E55" s="36">
        <f>'Japan RAW'!L401</f>
        <v>38832.666666666664</v>
      </c>
      <c r="F55" s="36">
        <f>'Japan RAW'!M401</f>
        <v>269622.83333333331</v>
      </c>
      <c r="G55" s="36">
        <f>'Japan RAW'!N401</f>
        <v>219151.08333333334</v>
      </c>
      <c r="H55" s="36">
        <f>'Japan RAW'!O401</f>
        <v>48701.75</v>
      </c>
      <c r="I55" s="36">
        <f>'Japan RAW'!P401</f>
        <v>170449.33333333334</v>
      </c>
      <c r="J55" s="36">
        <f>'Japan RAW'!Q401</f>
        <v>973025.58333333337</v>
      </c>
      <c r="K55" s="36">
        <f>'Japan RAW'!R401</f>
        <v>952496.83333333337</v>
      </c>
      <c r="L55" s="36">
        <f>'Japan RAW'!S401</f>
        <v>20528.75</v>
      </c>
    </row>
    <row r="56" spans="1:12" hidden="1">
      <c r="A56" s="33">
        <v>1990</v>
      </c>
      <c r="B56" s="36">
        <f>'Japan RAW'!I402</f>
        <v>2170613.5</v>
      </c>
      <c r="C56" s="36">
        <f>'Japan RAW'!J402</f>
        <v>925186.5</v>
      </c>
      <c r="D56" s="36">
        <f>'Japan RAW'!K402</f>
        <v>612135.83333333337</v>
      </c>
      <c r="E56" s="36">
        <f>'Japan RAW'!L402</f>
        <v>22580.916666666668</v>
      </c>
      <c r="F56" s="36">
        <f>'Japan RAW'!M402</f>
        <v>290469.75</v>
      </c>
      <c r="G56" s="36">
        <f>'Japan RAW'!N402</f>
        <v>273385.5</v>
      </c>
      <c r="H56" s="36">
        <f>'Japan RAW'!O402</f>
        <v>83932.5</v>
      </c>
      <c r="I56" s="36">
        <f>'Japan RAW'!P402</f>
        <v>189453</v>
      </c>
      <c r="J56" s="36">
        <f>'Japan RAW'!Q402</f>
        <v>972041.5</v>
      </c>
      <c r="K56" s="36">
        <f>'Japan RAW'!R402</f>
        <v>942650.25</v>
      </c>
      <c r="L56" s="36">
        <f>'Japan RAW'!S402</f>
        <v>29391.25</v>
      </c>
    </row>
    <row r="57" spans="1:12" hidden="1">
      <c r="A57" s="33">
        <v>1991</v>
      </c>
      <c r="B57" s="36">
        <f>'Japan RAW'!I403</f>
        <v>2238967.4166666665</v>
      </c>
      <c r="C57" s="36">
        <f>'Japan RAW'!J403</f>
        <v>998583.16666666674</v>
      </c>
      <c r="D57" s="36">
        <f>'Japan RAW'!K403</f>
        <v>660205.83333333337</v>
      </c>
      <c r="E57" s="36">
        <f>'Japan RAW'!L403</f>
        <v>20578.583333333332</v>
      </c>
      <c r="F57" s="36">
        <f>'Japan RAW'!M403</f>
        <v>317798.75</v>
      </c>
      <c r="G57" s="36">
        <f>'Japan RAW'!N403</f>
        <v>249433.58333333334</v>
      </c>
      <c r="H57" s="36">
        <f>'Japan RAW'!O403</f>
        <v>74851.25</v>
      </c>
      <c r="I57" s="36">
        <f>'Japan RAW'!P403</f>
        <v>174582.33333333334</v>
      </c>
      <c r="J57" s="36">
        <f>'Japan RAW'!Q403</f>
        <v>990950.66666666663</v>
      </c>
      <c r="K57" s="36">
        <f>'Japan RAW'!R403</f>
        <v>959293.16666666663</v>
      </c>
      <c r="L57" s="36">
        <f>'Japan RAW'!S403</f>
        <v>31657.5</v>
      </c>
    </row>
    <row r="58" spans="1:12" hidden="1">
      <c r="A58" s="33">
        <v>1992</v>
      </c>
      <c r="B58" s="36">
        <f>'Japan RAW'!I404</f>
        <v>2337869.75</v>
      </c>
      <c r="C58" s="36">
        <f>'Japan RAW'!J404</f>
        <v>1133425.0833333333</v>
      </c>
      <c r="D58" s="36">
        <f>'Japan RAW'!K404</f>
        <v>715664.5</v>
      </c>
      <c r="E58" s="36">
        <f>'Japan RAW'!L404</f>
        <v>54324.75</v>
      </c>
      <c r="F58" s="36">
        <f>'Japan RAW'!M404</f>
        <v>363435.83333333331</v>
      </c>
      <c r="G58" s="36">
        <f>'Japan RAW'!N404</f>
        <v>193031.83333333331</v>
      </c>
      <c r="H58" s="36">
        <f>'Japan RAW'!O404</f>
        <v>78105.5</v>
      </c>
      <c r="I58" s="36">
        <f>'Japan RAW'!P404</f>
        <v>114926.33333333333</v>
      </c>
      <c r="J58" s="36">
        <f>'Japan RAW'!Q404</f>
        <v>1011412.8333333334</v>
      </c>
      <c r="K58" s="36">
        <f>'Japan RAW'!R404</f>
        <v>968304.58333333337</v>
      </c>
      <c r="L58" s="36">
        <f>'Japan RAW'!S404</f>
        <v>43108.25</v>
      </c>
    </row>
    <row r="59" spans="1:12" hidden="1">
      <c r="A59" s="33">
        <v>1993</v>
      </c>
      <c r="B59" s="36">
        <f>'Japan RAW'!I405</f>
        <v>2507451</v>
      </c>
      <c r="C59" s="36">
        <f>'Japan RAW'!J405</f>
        <v>1187508.5</v>
      </c>
      <c r="D59" s="36">
        <f>'Japan RAW'!K405</f>
        <v>706440.83333333337</v>
      </c>
      <c r="E59" s="36">
        <f>'Japan RAW'!L405</f>
        <v>44103.5</v>
      </c>
      <c r="F59" s="36">
        <f>'Japan RAW'!M405</f>
        <v>436964.16666666669</v>
      </c>
      <c r="G59" s="36">
        <f>'Japan RAW'!N405</f>
        <v>251006.33333333331</v>
      </c>
      <c r="H59" s="36">
        <f>'Japan RAW'!O405</f>
        <v>99301.333333333328</v>
      </c>
      <c r="I59" s="36">
        <f>'Japan RAW'!P405</f>
        <v>151705</v>
      </c>
      <c r="J59" s="36">
        <f>'Japan RAW'!Q405</f>
        <v>1068936.1666666667</v>
      </c>
      <c r="K59" s="36">
        <f>'Japan RAW'!R405</f>
        <v>1024821.0833333334</v>
      </c>
      <c r="L59" s="36">
        <f>'Japan RAW'!S405</f>
        <v>44115.083333333336</v>
      </c>
    </row>
    <row r="60" spans="1:12" hidden="1">
      <c r="A60" s="33">
        <v>1994</v>
      </c>
      <c r="B60" s="36">
        <f>'Japan RAW'!I406</f>
        <v>2727009.75</v>
      </c>
      <c r="C60" s="36">
        <f>'Japan RAW'!J406</f>
        <v>1275229.25</v>
      </c>
      <c r="D60" s="36">
        <f>'Japan RAW'!K406</f>
        <v>728743.83333333337</v>
      </c>
      <c r="E60" s="36">
        <f>'Japan RAW'!L406</f>
        <v>32460.583333333332</v>
      </c>
      <c r="F60" s="36">
        <f>'Japan RAW'!M406</f>
        <v>514024.83333333331</v>
      </c>
      <c r="G60" s="36">
        <f>'Japan RAW'!N406</f>
        <v>295481.16666666663</v>
      </c>
      <c r="H60" s="36">
        <f>'Japan RAW'!O406</f>
        <v>124508.75</v>
      </c>
      <c r="I60" s="36">
        <f>'Japan RAW'!P406</f>
        <v>170972.41666666666</v>
      </c>
      <c r="J60" s="36">
        <f>'Japan RAW'!Q406</f>
        <v>1156299.3333333333</v>
      </c>
      <c r="K60" s="36">
        <f>'Japan RAW'!R406</f>
        <v>1121844.5833333333</v>
      </c>
      <c r="L60" s="36">
        <f>'Japan RAW'!S406</f>
        <v>34454.75</v>
      </c>
    </row>
    <row r="61" spans="1:12" hidden="1">
      <c r="A61" s="33">
        <v>1995</v>
      </c>
      <c r="B61" s="36">
        <f>'Japan RAW'!I407</f>
        <v>3000347.083333333</v>
      </c>
      <c r="C61" s="36">
        <f>'Japan RAW'!J407</f>
        <v>1395753.3333333333</v>
      </c>
      <c r="D61" s="36">
        <f>'Japan RAW'!K407</f>
        <v>730399.16666666663</v>
      </c>
      <c r="E61" s="36">
        <f>'Japan RAW'!L407</f>
        <v>59375.916666666664</v>
      </c>
      <c r="F61" s="36">
        <f>'Japan RAW'!M407</f>
        <v>605978.25</v>
      </c>
      <c r="G61" s="36">
        <f>'Japan RAW'!N407</f>
        <v>339405</v>
      </c>
      <c r="H61" s="36">
        <f>'Japan RAW'!O407</f>
        <v>172406.08333333334</v>
      </c>
      <c r="I61" s="36">
        <f>'Japan RAW'!P407</f>
        <v>166998.91666666666</v>
      </c>
      <c r="J61" s="36">
        <f>'Japan RAW'!Q407</f>
        <v>1265188.75</v>
      </c>
      <c r="K61" s="36">
        <f>'Japan RAW'!R407</f>
        <v>1229342.75</v>
      </c>
      <c r="L61" s="36">
        <f>'Japan RAW'!S407</f>
        <v>35846</v>
      </c>
    </row>
    <row r="62" spans="1:12" hidden="1">
      <c r="A62" s="33">
        <v>1996</v>
      </c>
      <c r="B62" s="36">
        <f>'Japan RAW'!I408</f>
        <v>3313149</v>
      </c>
      <c r="C62" s="36">
        <f>'Japan RAW'!J408</f>
        <v>1605693.25</v>
      </c>
      <c r="D62" s="36">
        <f>'Japan RAW'!K408</f>
        <v>828830.41666666663</v>
      </c>
      <c r="E62" s="36">
        <f>'Japan RAW'!L408</f>
        <v>77490.166666666672</v>
      </c>
      <c r="F62" s="36">
        <f>'Japan RAW'!M408</f>
        <v>699372.66666666663</v>
      </c>
      <c r="G62" s="36">
        <f>'Japan RAW'!N408</f>
        <v>382073.33333333337</v>
      </c>
      <c r="H62" s="36">
        <f>'Japan RAW'!O408</f>
        <v>216564</v>
      </c>
      <c r="I62" s="36">
        <f>'Japan RAW'!P408</f>
        <v>165509.33333333334</v>
      </c>
      <c r="J62" s="36">
        <f>'Japan RAW'!Q408</f>
        <v>1325382.4166666667</v>
      </c>
      <c r="K62" s="36">
        <f>'Japan RAW'!R408</f>
        <v>1285145.1666666667</v>
      </c>
      <c r="L62" s="36">
        <f>'Japan RAW'!S408</f>
        <v>40237.25</v>
      </c>
    </row>
    <row r="63" spans="1:12" hidden="1">
      <c r="A63" s="33">
        <v>1997</v>
      </c>
      <c r="B63" s="36">
        <f>'Japan RAW'!I409</f>
        <v>3601526.333333333</v>
      </c>
      <c r="C63" s="36">
        <f>'Japan RAW'!J409</f>
        <v>1781403</v>
      </c>
      <c r="D63" s="36">
        <f>'Japan RAW'!K409</f>
        <v>931159.83333333337</v>
      </c>
      <c r="E63" s="36">
        <f>'Japan RAW'!L409</f>
        <v>68926.916666666672</v>
      </c>
      <c r="F63" s="36">
        <f>'Japan RAW'!M409</f>
        <v>781316.25</v>
      </c>
      <c r="G63" s="36">
        <f>'Japan RAW'!N409</f>
        <v>458161.66666666669</v>
      </c>
      <c r="H63" s="36">
        <f>'Japan RAW'!O409</f>
        <v>259233.33333333334</v>
      </c>
      <c r="I63" s="36">
        <f>'Japan RAW'!P409</f>
        <v>198928.33333333334</v>
      </c>
      <c r="J63" s="36">
        <f>'Japan RAW'!Q409</f>
        <v>1361961.6666666665</v>
      </c>
      <c r="K63" s="36">
        <f>'Japan RAW'!R409</f>
        <v>1323155.0833333333</v>
      </c>
      <c r="L63" s="36">
        <f>'Japan RAW'!S409</f>
        <v>38806.583333333336</v>
      </c>
    </row>
    <row r="64" spans="1:12" hidden="1">
      <c r="A64" s="33">
        <v>1998</v>
      </c>
      <c r="B64" s="36">
        <f>'Japan RAW'!I410</f>
        <v>3998651.5</v>
      </c>
      <c r="C64" s="36">
        <f>'Japan RAW'!J410</f>
        <v>2036976</v>
      </c>
      <c r="D64" s="36">
        <f>'Japan RAW'!K410</f>
        <v>1107447.6666666667</v>
      </c>
      <c r="E64" s="36">
        <f>'Japan RAW'!L410</f>
        <v>74831.416666666672</v>
      </c>
      <c r="F64" s="36">
        <f>'Japan RAW'!M410</f>
        <v>854696.91666666663</v>
      </c>
      <c r="G64" s="36">
        <f>'Japan RAW'!N410</f>
        <v>532159.41666666663</v>
      </c>
      <c r="H64" s="36">
        <f>'Japan RAW'!O410</f>
        <v>292035.5</v>
      </c>
      <c r="I64" s="36">
        <f>'Japan RAW'!P410</f>
        <v>240123.91666666666</v>
      </c>
      <c r="J64" s="36">
        <f>'Japan RAW'!Q410</f>
        <v>1429516.0833333335</v>
      </c>
      <c r="K64" s="36">
        <f>'Japan RAW'!R410</f>
        <v>1417951.9166666667</v>
      </c>
      <c r="L64" s="36">
        <f>'Japan RAW'!S410</f>
        <v>11564.166666666666</v>
      </c>
    </row>
    <row r="65" spans="1:12" ht="10.5" hidden="1" customHeight="1">
      <c r="A65" s="33">
        <v>1999</v>
      </c>
      <c r="B65" s="36">
        <f>'Japan RAW'!I411</f>
        <v>4533077.083333334</v>
      </c>
      <c r="C65" s="36">
        <f>'Japan RAW'!J411</f>
        <v>2291685.25</v>
      </c>
      <c r="D65" s="36">
        <f>'Japan RAW'!K411</f>
        <v>1295808.8333333333</v>
      </c>
      <c r="E65" s="36">
        <f>'Japan RAW'!L411</f>
        <v>39119.583333333336</v>
      </c>
      <c r="F65" s="36">
        <f>'Japan RAW'!M411</f>
        <v>956756.83333333337</v>
      </c>
      <c r="G65" s="36">
        <f>'Japan RAW'!N411</f>
        <v>534852.58333333337</v>
      </c>
      <c r="H65" s="36">
        <f>'Japan RAW'!O411</f>
        <v>336132</v>
      </c>
      <c r="I65" s="36">
        <f>'Japan RAW'!P411</f>
        <v>198720.58333333334</v>
      </c>
      <c r="J65" s="36">
        <f>'Japan RAW'!Q411</f>
        <v>1706539.25</v>
      </c>
      <c r="K65" s="36">
        <f>'Japan RAW'!R411</f>
        <v>1566822.5</v>
      </c>
      <c r="L65" s="36">
        <f>'Japan RAW'!S411</f>
        <v>139716.75</v>
      </c>
    </row>
    <row r="66" spans="1:12" hidden="1">
      <c r="A66" s="33">
        <v>2000</v>
      </c>
      <c r="B66" s="36">
        <f>'Japan RAW'!I412</f>
        <v>5012823.583333333</v>
      </c>
      <c r="C66" s="36">
        <f>'Japan RAW'!J412</f>
        <v>2298589.5</v>
      </c>
      <c r="D66" s="36">
        <f>'Japan RAW'!K412</f>
        <v>1268866.9166666667</v>
      </c>
      <c r="E66" s="36">
        <f>'Japan RAW'!L412</f>
        <v>13381.166666666666</v>
      </c>
      <c r="F66" s="36">
        <f>'Japan RAW'!M412</f>
        <v>1016341.4166666666</v>
      </c>
      <c r="G66" s="36">
        <f>'Japan RAW'!N412</f>
        <v>677260.16666666663</v>
      </c>
      <c r="H66" s="36">
        <f>'Japan RAW'!O412</f>
        <v>486972.08333333331</v>
      </c>
      <c r="I66" s="36">
        <f>'Japan RAW'!P412</f>
        <v>190288.08333333334</v>
      </c>
      <c r="J66" s="36">
        <f>'Japan RAW'!Q412</f>
        <v>2036973.9166666665</v>
      </c>
      <c r="K66" s="36">
        <f>'Japan RAW'!R412</f>
        <v>1793758.3333333333</v>
      </c>
      <c r="L66" s="36">
        <f>'Japan RAW'!S412</f>
        <v>243215.58333333334</v>
      </c>
    </row>
    <row r="67" spans="1:12" hidden="1">
      <c r="A67" s="33">
        <v>2001</v>
      </c>
      <c r="B67" s="36">
        <f>'Japan RAW'!I413</f>
        <v>5426955.666666666</v>
      </c>
      <c r="C67" s="36">
        <f>'Japan RAW'!J413</f>
        <v>2271589</v>
      </c>
      <c r="D67" s="36">
        <f>'Japan RAW'!K413</f>
        <v>1316421.5</v>
      </c>
      <c r="E67" s="36">
        <f>'Japan RAW'!L413</f>
        <v>13312</v>
      </c>
      <c r="F67" s="36">
        <f>'Japan RAW'!M413</f>
        <v>941855.5</v>
      </c>
      <c r="G67" s="36">
        <f>'Japan RAW'!N413</f>
        <v>664691.91666666663</v>
      </c>
      <c r="H67" s="36">
        <f>'Japan RAW'!O413</f>
        <v>538348.75</v>
      </c>
      <c r="I67" s="36">
        <f>'Japan RAW'!P413</f>
        <v>126343.16666666667</v>
      </c>
      <c r="J67" s="36">
        <f>'Japan RAW'!Q413</f>
        <v>2490674.75</v>
      </c>
      <c r="K67" s="36">
        <f>'Japan RAW'!R413</f>
        <v>2158534.25</v>
      </c>
      <c r="L67" s="36">
        <f>'Japan RAW'!S413</f>
        <v>332140.5</v>
      </c>
    </row>
    <row r="68" spans="1:12" hidden="1">
      <c r="A68" s="33">
        <v>2002</v>
      </c>
      <c r="B68" s="36">
        <f>'Japan RAW'!I414</f>
        <v>6070412.666666666</v>
      </c>
      <c r="C68" s="36">
        <f>'Japan RAW'!J414</f>
        <v>2601802.1666666665</v>
      </c>
      <c r="D68" s="36">
        <f>'Japan RAW'!K414</f>
        <v>1627606.3333333333</v>
      </c>
      <c r="E68" s="36">
        <f>'Japan RAW'!L414</f>
        <v>79447.833333333328</v>
      </c>
      <c r="F68" s="36">
        <f>'Japan RAW'!M414</f>
        <v>894748</v>
      </c>
      <c r="G68" s="36">
        <f>'Japan RAW'!N414</f>
        <v>664817.25</v>
      </c>
      <c r="H68" s="36">
        <f>'Japan RAW'!O414</f>
        <v>579221.25</v>
      </c>
      <c r="I68" s="36">
        <f>'Japan RAW'!P414</f>
        <v>85596</v>
      </c>
      <c r="J68" s="36">
        <f>'Japan RAW'!Q414</f>
        <v>2803793.25</v>
      </c>
      <c r="K68" s="36">
        <f>'Japan RAW'!R414</f>
        <v>2462938.8333333335</v>
      </c>
      <c r="L68" s="36">
        <f>'Japan RAW'!S414</f>
        <v>340854.41666666669</v>
      </c>
    </row>
    <row r="69" spans="1:12" hidden="1">
      <c r="A69" s="33">
        <v>2003</v>
      </c>
      <c r="B69" s="36">
        <f>'Japan RAW'!I415</f>
        <v>6369387.75</v>
      </c>
      <c r="C69" s="36">
        <f>'Japan RAW'!J415</f>
        <v>1591926.5833333333</v>
      </c>
      <c r="D69" s="36">
        <f>'Japan RAW'!K415</f>
        <v>945515.16666666663</v>
      </c>
      <c r="E69" s="36">
        <f>'Japan RAW'!L415</f>
        <v>125231.58333333333</v>
      </c>
      <c r="F69" s="36">
        <f>'Japan RAW'!M415</f>
        <v>521179.83333333331</v>
      </c>
      <c r="G69" s="36">
        <f>'Japan RAW'!N415</f>
        <v>760241.08333333337</v>
      </c>
      <c r="H69" s="36">
        <f>'Japan RAW'!O415</f>
        <v>677726.25</v>
      </c>
      <c r="I69" s="36">
        <f>'Japan RAW'!P415</f>
        <v>82514.833333333328</v>
      </c>
      <c r="J69" s="36">
        <f>'Japan RAW'!Q415</f>
        <v>4017220.0833333335</v>
      </c>
      <c r="K69" s="36">
        <f>'Japan RAW'!R415</f>
        <v>3586020.3333333335</v>
      </c>
      <c r="L69" s="36">
        <f>'Japan RAW'!S415</f>
        <v>431199.75</v>
      </c>
    </row>
    <row r="70" spans="1:12" hidden="1">
      <c r="A70" s="33">
        <v>2004</v>
      </c>
      <c r="B70" s="36">
        <f>'Japan RAW'!I416</f>
        <v>7018530.5</v>
      </c>
      <c r="C70" s="36">
        <f>'Japan RAW'!J416</f>
        <v>1233796.6666666667</v>
      </c>
      <c r="D70" s="36">
        <f>'Japan RAW'!K416</f>
        <v>665629.58333333337</v>
      </c>
      <c r="E70" s="36">
        <f>'Japan RAW'!L416</f>
        <v>189460.08333333334</v>
      </c>
      <c r="F70" s="36">
        <f>'Japan RAW'!M416</f>
        <v>378707</v>
      </c>
      <c r="G70" s="36">
        <f>'Japan RAW'!N416</f>
        <v>751943.66666666663</v>
      </c>
      <c r="H70" s="36">
        <f>'Japan RAW'!O416</f>
        <v>681631.25</v>
      </c>
      <c r="I70" s="36">
        <f>'Japan RAW'!P416</f>
        <v>70312.416666666672</v>
      </c>
      <c r="J70" s="36">
        <f>'Japan RAW'!Q416</f>
        <v>5032790.166666666</v>
      </c>
      <c r="K70" s="36">
        <f>'Japan RAW'!R416</f>
        <v>4415942.583333333</v>
      </c>
      <c r="L70" s="36">
        <f>'Japan RAW'!S416</f>
        <v>616847.58333333337</v>
      </c>
    </row>
    <row r="71" spans="1:12" hidden="1">
      <c r="A71" s="33">
        <v>2005</v>
      </c>
      <c r="B71" s="36">
        <f>'Japan RAW'!I417</f>
        <v>7729163.75</v>
      </c>
      <c r="C71" s="36">
        <f>'Japan RAW'!J417</f>
        <v>1388261.25</v>
      </c>
      <c r="D71" s="36">
        <f>'Japan RAW'!K417</f>
        <v>703403.16666666663</v>
      </c>
      <c r="E71" s="36">
        <f>'Japan RAW'!L417</f>
        <v>321048.33333333331</v>
      </c>
      <c r="F71" s="36">
        <f>'Japan RAW'!M417</f>
        <v>363809.75</v>
      </c>
      <c r="G71" s="36">
        <f>'Japan RAW'!N417</f>
        <v>690298.33333333337</v>
      </c>
      <c r="H71" s="36">
        <f>'Japan RAW'!O417</f>
        <v>651824.33333333337</v>
      </c>
      <c r="I71" s="36">
        <f>'Japan RAW'!P417</f>
        <v>38474</v>
      </c>
      <c r="J71" s="36">
        <f>'Japan RAW'!Q417</f>
        <v>5650604.166666666</v>
      </c>
      <c r="K71" s="36">
        <f>'Japan RAW'!R417</f>
        <v>5074495.333333333</v>
      </c>
      <c r="L71" s="36">
        <f>'Japan RAW'!S417</f>
        <v>576108.83333333337</v>
      </c>
    </row>
    <row r="72" spans="1:12" hidden="1">
      <c r="A72" s="33">
        <v>2006</v>
      </c>
      <c r="B72" s="36">
        <f>'Japan RAW'!I418</f>
        <v>8095124.583333333</v>
      </c>
      <c r="C72" s="36">
        <f>'Japan RAW'!J418</f>
        <v>1340801.25</v>
      </c>
      <c r="D72" s="36">
        <f>'Japan RAW'!K418</f>
        <v>610988.16666666663</v>
      </c>
      <c r="E72" s="36">
        <f>'Japan RAW'!L418</f>
        <v>376083.33333333331</v>
      </c>
      <c r="F72" s="36">
        <f>'Japan RAW'!M418</f>
        <v>353729.75</v>
      </c>
      <c r="G72" s="36">
        <f>'Japan RAW'!N418</f>
        <v>654240.5</v>
      </c>
      <c r="H72" s="36">
        <f>'Japan RAW'!O418</f>
        <v>613335.25</v>
      </c>
      <c r="I72" s="36">
        <f>'Japan RAW'!P418</f>
        <v>40905.25</v>
      </c>
      <c r="J72" s="36">
        <f>'Japan RAW'!Q418</f>
        <v>6100082.833333333</v>
      </c>
      <c r="K72" s="36">
        <f>'Japan RAW'!R418</f>
        <v>5550452.75</v>
      </c>
      <c r="L72" s="36">
        <f>'Japan RAW'!S418</f>
        <v>549630.08333333337</v>
      </c>
    </row>
    <row r="73" spans="1:12" hidden="1">
      <c r="A73" s="33">
        <v>2007</v>
      </c>
      <c r="B73" s="36">
        <f>'Japan RAW'!I419</f>
        <v>8178451.75</v>
      </c>
      <c r="C73" s="36">
        <f>'Japan RAW'!J419</f>
        <v>1042856.8333333335</v>
      </c>
      <c r="D73" s="36">
        <f>'Japan RAW'!K419</f>
        <v>351781.25</v>
      </c>
      <c r="E73" s="36">
        <f>'Japan RAW'!L419</f>
        <v>341004.41666666669</v>
      </c>
      <c r="F73" s="36">
        <f>'Japan RAW'!M419</f>
        <v>350071.16666666669</v>
      </c>
      <c r="G73" s="36">
        <f>'Japan RAW'!N419</f>
        <v>625551.75</v>
      </c>
      <c r="H73" s="36">
        <f>'Japan RAW'!O419</f>
        <v>578889.75</v>
      </c>
      <c r="I73" s="36">
        <f>'Japan RAW'!P419</f>
        <v>46662</v>
      </c>
      <c r="J73" s="36">
        <f>'Japan RAW'!Q419</f>
        <v>6510043.166666666</v>
      </c>
      <c r="K73" s="36">
        <f>'Japan RAW'!R419</f>
        <v>5870447.083333333</v>
      </c>
      <c r="L73" s="36">
        <f>'Japan RAW'!S419</f>
        <v>639596.08333333337</v>
      </c>
    </row>
    <row r="74" spans="1:12" hidden="1">
      <c r="A74" s="33">
        <v>2008</v>
      </c>
      <c r="B74" s="36">
        <f>'Japan RAW'!I420</f>
        <v>8284685.333333334</v>
      </c>
      <c r="C74" s="36">
        <f>'Japan RAW'!J420</f>
        <v>845138.16666666674</v>
      </c>
      <c r="D74" s="36">
        <f>'Japan RAW'!K420</f>
        <v>213873.75</v>
      </c>
      <c r="E74" s="36">
        <f>'Japan RAW'!L420</f>
        <v>290423.25</v>
      </c>
      <c r="F74" s="36">
        <f>'Japan RAW'!M420</f>
        <v>340841.16666666669</v>
      </c>
      <c r="G74" s="36">
        <f>'Japan RAW'!N420</f>
        <v>598202.08333333326</v>
      </c>
      <c r="H74" s="36">
        <f>'Japan RAW'!O420</f>
        <v>543279.41666666663</v>
      </c>
      <c r="I74" s="36">
        <f>'Japan RAW'!P420</f>
        <v>54922.666666666664</v>
      </c>
      <c r="J74" s="36">
        <f>'Japan RAW'!Q420</f>
        <v>6841345.083333334</v>
      </c>
      <c r="K74" s="36">
        <f>'Japan RAW'!R420</f>
        <v>6116646.666666667</v>
      </c>
      <c r="L74" s="36">
        <f>'Japan RAW'!S420</f>
        <v>724698.41666666663</v>
      </c>
    </row>
    <row r="75" spans="1:12" hidden="1">
      <c r="A75" s="33">
        <v>2009</v>
      </c>
      <c r="B75" s="36">
        <f>'Japan RAW'!I421</f>
        <v>8410455.666666666</v>
      </c>
      <c r="C75" s="36">
        <f>'Japan RAW'!J421</f>
        <v>648488.08333333326</v>
      </c>
      <c r="D75" s="36">
        <f>'Japan RAW'!K421</f>
        <v>140715.41666666666</v>
      </c>
      <c r="E75" s="36">
        <f>'Japan RAW'!L421</f>
        <v>163437.33333333334</v>
      </c>
      <c r="F75" s="36">
        <f>'Japan RAW'!M421</f>
        <v>344335.33333333331</v>
      </c>
      <c r="G75" s="36">
        <f>'Japan RAW'!N421</f>
        <v>600676.83333333337</v>
      </c>
      <c r="H75" s="36">
        <f>'Japan RAW'!O421</f>
        <v>457520.66666666669</v>
      </c>
      <c r="I75" s="36">
        <f>'Japan RAW'!P421</f>
        <v>143156.16666666666</v>
      </c>
      <c r="J75" s="36">
        <f>'Japan RAW'!Q421</f>
        <v>7161290.75</v>
      </c>
      <c r="K75" s="36">
        <f>'Japan RAW'!R421</f>
        <v>6171888.25</v>
      </c>
      <c r="L75" s="36">
        <f>'Japan RAW'!S421</f>
        <v>989402.5</v>
      </c>
    </row>
    <row r="76" spans="1:12" hidden="1">
      <c r="A76" s="33">
        <v>2010</v>
      </c>
      <c r="B76" s="36">
        <f>'Japan RAW'!I422</f>
        <v>8806307.4166666679</v>
      </c>
      <c r="C76" s="36">
        <f>'Japan RAW'!J422</f>
        <v>653334</v>
      </c>
      <c r="D76" s="36">
        <f>'Japan RAW'!K422</f>
        <v>154586.41666666666</v>
      </c>
      <c r="E76" s="36">
        <f>'Japan RAW'!L422</f>
        <v>172435.16666666666</v>
      </c>
      <c r="F76" s="36">
        <f>'Japan RAW'!M422</f>
        <v>326312.41666666669</v>
      </c>
      <c r="G76" s="36">
        <f>'Japan RAW'!N422</f>
        <v>602259</v>
      </c>
      <c r="H76" s="36">
        <f>'Japan RAW'!O422</f>
        <v>402808.75</v>
      </c>
      <c r="I76" s="36">
        <f>'Japan RAW'!P422</f>
        <v>199450.25</v>
      </c>
      <c r="J76" s="36">
        <f>'Japan RAW'!Q422</f>
        <v>7550714.416666667</v>
      </c>
      <c r="K76" s="36">
        <f>'Japan RAW'!R422</f>
        <v>6408410.5</v>
      </c>
      <c r="L76" s="36">
        <f>'Japan RAW'!S422</f>
        <v>1142303.9166666667</v>
      </c>
    </row>
    <row r="77" spans="1:12" hidden="1">
      <c r="A77" s="33">
        <v>2011</v>
      </c>
      <c r="B77" s="36">
        <f>'Japan RAW'!I423</f>
        <v>9229665.416666666</v>
      </c>
      <c r="C77" s="36">
        <f>'Japan RAW'!J423</f>
        <v>738519.66666666663</v>
      </c>
      <c r="D77" s="36">
        <f>'Japan RAW'!K423</f>
        <v>162244.58333333334</v>
      </c>
      <c r="E77" s="36">
        <f>'Japan RAW'!L423</f>
        <v>277765.58333333331</v>
      </c>
      <c r="F77" s="36">
        <f>'Japan RAW'!M423</f>
        <v>298509.5</v>
      </c>
      <c r="G77" s="36">
        <f>'Japan RAW'!N423</f>
        <v>640631.91666666663</v>
      </c>
      <c r="H77" s="36">
        <f>'Japan RAW'!O423</f>
        <v>460189.58333333331</v>
      </c>
      <c r="I77" s="36">
        <f>'Japan RAW'!P423</f>
        <v>180442.33333333334</v>
      </c>
      <c r="J77" s="36">
        <f>'Japan RAW'!Q423</f>
        <v>7850513.833333333</v>
      </c>
      <c r="K77" s="36">
        <f>'Japan RAW'!R423</f>
        <v>6703767.75</v>
      </c>
      <c r="L77" s="36">
        <f>'Japan RAW'!S423</f>
        <v>1146746.0833333333</v>
      </c>
    </row>
    <row r="78" spans="1:12" hidden="1">
      <c r="A78" s="33">
        <v>2012</v>
      </c>
      <c r="B78" s="36">
        <f>'Japan RAW'!I424</f>
        <v>9542843.25</v>
      </c>
      <c r="C78" s="36">
        <f>'Japan RAW'!J424</f>
        <v>666162</v>
      </c>
      <c r="D78" s="36">
        <f>'Japan RAW'!K424</f>
        <v>180091.75</v>
      </c>
      <c r="E78" s="36">
        <f>'Japan RAW'!L424</f>
        <v>203193.58333333334</v>
      </c>
      <c r="F78" s="36">
        <f>'Japan RAW'!M424</f>
        <v>282876.66666666669</v>
      </c>
      <c r="G78" s="36">
        <f>'Japan RAW'!N424</f>
        <v>775102.83333333337</v>
      </c>
      <c r="H78" s="36">
        <f>'Japan RAW'!O424</f>
        <v>604871.33333333337</v>
      </c>
      <c r="I78" s="36">
        <f>'Japan RAW'!P424</f>
        <v>170231.5</v>
      </c>
      <c r="J78" s="36">
        <f>'Japan RAW'!Q424</f>
        <v>8101578.416666666</v>
      </c>
      <c r="K78" s="36">
        <f>'Japan RAW'!R424</f>
        <v>6820761.583333333</v>
      </c>
      <c r="L78" s="36">
        <f>'Japan RAW'!S424</f>
        <v>1280816.8333333333</v>
      </c>
    </row>
    <row r="79" spans="1:12" hidden="1">
      <c r="A79" s="33">
        <v>2013</v>
      </c>
      <c r="B79" s="36">
        <f>'Japan RAW'!I425</f>
        <v>9804225.5</v>
      </c>
      <c r="C79" s="36">
        <f>'Japan RAW'!J425</f>
        <v>615828.16666666663</v>
      </c>
      <c r="D79" s="36">
        <f>'Japan RAW'!K425</f>
        <v>184932.75</v>
      </c>
      <c r="E79" s="36">
        <f>'Japan RAW'!L425</f>
        <v>158447.66666666666</v>
      </c>
      <c r="F79" s="36">
        <f>'Japan RAW'!M425</f>
        <v>272447.75</v>
      </c>
      <c r="G79" s="36">
        <f>'Japan RAW'!N425</f>
        <v>1294087.6666666665</v>
      </c>
      <c r="H79" s="36">
        <f>'Japan RAW'!O425</f>
        <v>945822.16666666663</v>
      </c>
      <c r="I79" s="36">
        <f>'Japan RAW'!P425</f>
        <v>348265.5</v>
      </c>
      <c r="J79" s="36">
        <f>'Japan RAW'!Q425</f>
        <v>7894309.666666666</v>
      </c>
      <c r="K79" s="36">
        <f>'Japan RAW'!R425</f>
        <v>6779027.333333333</v>
      </c>
      <c r="L79" s="36">
        <f>'Japan RAW'!S425</f>
        <v>1115282.3333333333</v>
      </c>
    </row>
    <row r="80" spans="1:12" hidden="1">
      <c r="B80" s="36"/>
      <c r="C80" s="36"/>
      <c r="D80" s="36"/>
      <c r="E80" s="36"/>
      <c r="F80" s="36"/>
      <c r="G80" s="36"/>
      <c r="H80" s="36"/>
      <c r="I80" s="36"/>
      <c r="J80" s="36"/>
      <c r="K80" s="36"/>
      <c r="L80" s="36"/>
    </row>
    <row r="81" spans="1:14" hidden="1">
      <c r="B81" s="36"/>
      <c r="C81" s="36"/>
      <c r="D81" s="36"/>
      <c r="E81" s="36"/>
      <c r="F81" s="36"/>
      <c r="G81" s="36"/>
      <c r="H81" s="36"/>
      <c r="I81" s="36"/>
      <c r="J81" s="36"/>
      <c r="K81" s="36"/>
      <c r="L81" s="36"/>
    </row>
    <row r="82" spans="1:14" hidden="1">
      <c r="A82" s="129" t="s">
        <v>743</v>
      </c>
      <c r="B82" s="36"/>
      <c r="C82" s="36"/>
      <c r="D82" s="36"/>
      <c r="E82" s="36"/>
      <c r="F82" s="36"/>
      <c r="G82" s="36"/>
      <c r="H82" s="36"/>
      <c r="I82" s="36"/>
      <c r="J82" s="36"/>
      <c r="K82" s="36"/>
      <c r="L82" s="36"/>
    </row>
    <row r="83" spans="1:14" hidden="1">
      <c r="A83" s="33">
        <v>1999</v>
      </c>
      <c r="B83" s="36">
        <f>'Japan RAW'!I429</f>
        <v>37364.631415540171</v>
      </c>
      <c r="C83" s="36">
        <f>'Japan RAW'!J429</f>
        <v>18889.591575997365</v>
      </c>
      <c r="D83" s="36">
        <f>'Japan RAW'!K429</f>
        <v>10680.916858995493</v>
      </c>
      <c r="E83" s="36">
        <f>'Japan RAW'!L429</f>
        <v>322.44958237168925</v>
      </c>
      <c r="F83" s="36">
        <f>'Japan RAW'!M429</f>
        <v>7886.22513463018</v>
      </c>
      <c r="G83" s="36">
        <f>'Japan RAW'!N429</f>
        <v>4408.6101494669747</v>
      </c>
      <c r="H83" s="36">
        <f>'Japan RAW'!O429</f>
        <v>2770.6231454005938</v>
      </c>
      <c r="I83" s="36">
        <f>'Japan RAW'!P429</f>
        <v>1637.9870040663811</v>
      </c>
      <c r="J83" s="36">
        <f>'Japan RAW'!Q429</f>
        <v>14066.429690075833</v>
      </c>
      <c r="K83" s="36">
        <f>'Japan RAW'!R429</f>
        <v>12914.791460600067</v>
      </c>
      <c r="L83" s="36">
        <f>'Japan RAW'!S429</f>
        <v>1151.6382294757666</v>
      </c>
      <c r="N83" s="146"/>
    </row>
    <row r="84" spans="1:14" hidden="1">
      <c r="A84" s="33">
        <v>2000</v>
      </c>
      <c r="B84" s="36">
        <f>'Japan RAW'!I430</f>
        <v>50395.331088100269</v>
      </c>
      <c r="C84" s="36">
        <f>'Japan RAW'!J430</f>
        <v>23108.369357595257</v>
      </c>
      <c r="D84" s="36">
        <f>'Japan RAW'!K430</f>
        <v>12756.277437083208</v>
      </c>
      <c r="E84" s="36">
        <f>'Japan RAW'!L430</f>
        <v>134.52464729734257</v>
      </c>
      <c r="F84" s="36">
        <f>'Japan RAW'!M430</f>
        <v>10217.567273214705</v>
      </c>
      <c r="G84" s="36">
        <f>'Japan RAW'!N430</f>
        <v>6808.6877115378174</v>
      </c>
      <c r="H84" s="36">
        <f>'Japan RAW'!O430</f>
        <v>4895.6678730605545</v>
      </c>
      <c r="I84" s="36">
        <f>'Japan RAW'!P430</f>
        <v>1913.019838477263</v>
      </c>
      <c r="J84" s="36">
        <f>'Japan RAW'!Q430</f>
        <v>20478.274018967193</v>
      </c>
      <c r="K84" s="36">
        <f>'Japan RAW'!R430</f>
        <v>18033.159076438456</v>
      </c>
      <c r="L84" s="36">
        <f>'Japan RAW'!S430</f>
        <v>2445.1149425287358</v>
      </c>
      <c r="N84" s="146"/>
    </row>
    <row r="85" spans="1:14" hidden="1">
      <c r="A85" s="33">
        <v>2001</v>
      </c>
      <c r="B85" s="36">
        <f>'Japan RAW'!I431</f>
        <v>49935.182799656483</v>
      </c>
      <c r="C85" s="36">
        <f>'Japan RAW'!J431</f>
        <v>20901.628634523368</v>
      </c>
      <c r="D85" s="36">
        <f>'Japan RAW'!K431</f>
        <v>12112.822046374677</v>
      </c>
      <c r="E85" s="36">
        <f>'Japan RAW'!L431</f>
        <v>122.48803827751195</v>
      </c>
      <c r="F85" s="36">
        <f>'Japan RAW'!M431</f>
        <v>8666.3185498711809</v>
      </c>
      <c r="G85" s="36">
        <f>'Japan RAW'!N431</f>
        <v>6116.0463440068697</v>
      </c>
      <c r="H85" s="36">
        <f>'Japan RAW'!O431</f>
        <v>4953.5218071402278</v>
      </c>
      <c r="I85" s="36">
        <f>'Japan RAW'!P431</f>
        <v>1162.5245368666422</v>
      </c>
      <c r="J85" s="36">
        <f>'Japan RAW'!Q431</f>
        <v>22917.507821126241</v>
      </c>
      <c r="K85" s="36">
        <f>'Japan RAW'!R431</f>
        <v>19861.375138019874</v>
      </c>
      <c r="L85" s="36">
        <f>'Japan RAW'!S431</f>
        <v>3056.132683106367</v>
      </c>
      <c r="N85" s="146"/>
    </row>
    <row r="86" spans="1:14" hidden="1">
      <c r="A86" s="33">
        <v>2002</v>
      </c>
      <c r="B86" s="36">
        <f>'Japan RAW'!I432</f>
        <v>51418.030380032746</v>
      </c>
      <c r="C86" s="36">
        <f>'Japan RAW'!J432</f>
        <v>22037.965158958719</v>
      </c>
      <c r="D86" s="36">
        <f>'Japan RAW'!K432</f>
        <v>13786.264046530012</v>
      </c>
      <c r="E86" s="36">
        <f>'Japan RAW'!L432</f>
        <v>672.94454796995876</v>
      </c>
      <c r="F86" s="36">
        <f>'Japan RAW'!M432</f>
        <v>7578.7565644587494</v>
      </c>
      <c r="G86" s="36">
        <f>'Japan RAW'!N432</f>
        <v>5631.1811790614938</v>
      </c>
      <c r="H86" s="36">
        <f>'Japan RAW'!O432</f>
        <v>4906.1600033881077</v>
      </c>
      <c r="I86" s="36">
        <f>'Japan RAW'!P432</f>
        <v>725.02117567338644</v>
      </c>
      <c r="J86" s="36">
        <f>'Japan RAW'!Q432</f>
        <v>23748.884042012534</v>
      </c>
      <c r="K86" s="36">
        <f>'Japan RAW'!R432</f>
        <v>20861.755322152578</v>
      </c>
      <c r="L86" s="36">
        <f>'Japan RAW'!S432</f>
        <v>2887.1287198599584</v>
      </c>
      <c r="N86" s="146"/>
    </row>
    <row r="87" spans="1:14" hidden="1">
      <c r="A87" s="33">
        <v>2003</v>
      </c>
      <c r="B87" s="36">
        <f>'Japan RAW'!I433</f>
        <v>48632.417729250978</v>
      </c>
      <c r="C87" s="36">
        <f>'Japan RAW'!J433</f>
        <v>12154.894886869766</v>
      </c>
      <c r="D87" s="36">
        <f>'Japan RAW'!K433</f>
        <v>7219.3263088239037</v>
      </c>
      <c r="E87" s="36">
        <f>'Japan RAW'!L433</f>
        <v>956.18525871064617</v>
      </c>
      <c r="F87" s="36">
        <f>'Japan RAW'!M433</f>
        <v>3979.3833193352166</v>
      </c>
      <c r="G87" s="36">
        <f>'Japan RAW'!N433</f>
        <v>5804.6963681250163</v>
      </c>
      <c r="H87" s="36">
        <f>'Japan RAW'!O433</f>
        <v>5174.6678628693599</v>
      </c>
      <c r="I87" s="36">
        <f>'Japan RAW'!P433</f>
        <v>630.02850525565646</v>
      </c>
      <c r="J87" s="36">
        <f>'Japan RAW'!Q433</f>
        <v>30672.826474256195</v>
      </c>
      <c r="K87" s="36">
        <f>'Japan RAW'!R433</f>
        <v>27380.47135476318</v>
      </c>
      <c r="L87" s="36">
        <f>'Japan RAW'!S433</f>
        <v>3292.3551194930137</v>
      </c>
      <c r="N87" s="146"/>
    </row>
    <row r="88" spans="1:14" hidden="1">
      <c r="A88" s="33">
        <v>2004</v>
      </c>
      <c r="B88" s="36">
        <f>'Japan RAW'!I434</f>
        <v>52205.671675096703</v>
      </c>
      <c r="C88" s="36">
        <f>'Japan RAW'!J434</f>
        <v>9177.3033819299817</v>
      </c>
      <c r="D88" s="36">
        <f>'Japan RAW'!K434</f>
        <v>4951.1275166121195</v>
      </c>
      <c r="E88" s="36">
        <f>'Japan RAW'!L434</f>
        <v>1409.2538183080433</v>
      </c>
      <c r="F88" s="36">
        <f>'Japan RAW'!M434</f>
        <v>2816.9220470098185</v>
      </c>
      <c r="G88" s="36">
        <f>'Japan RAW'!N434</f>
        <v>5593.1543191510464</v>
      </c>
      <c r="H88" s="36">
        <f>'Japan RAW'!O434</f>
        <v>5070.1521124665278</v>
      </c>
      <c r="I88" s="36">
        <f>'Japan RAW'!P434</f>
        <v>523.00220668451857</v>
      </c>
      <c r="J88" s="36">
        <f>'Japan RAW'!Q434</f>
        <v>37435.213974015671</v>
      </c>
      <c r="K88" s="36">
        <f>'Japan RAW'!R434</f>
        <v>32846.939774868588</v>
      </c>
      <c r="L88" s="36">
        <f>'Japan RAW'!S434</f>
        <v>4588.2741991470793</v>
      </c>
      <c r="N88" s="146"/>
    </row>
    <row r="89" spans="1:14" hidden="1">
      <c r="A89" s="33">
        <v>2005</v>
      </c>
      <c r="B89" s="36">
        <f>'Japan RAW'!I435</f>
        <v>56479.092071611252</v>
      </c>
      <c r="C89" s="36">
        <f>'Japan RAW'!J435</f>
        <v>10144.400803799781</v>
      </c>
      <c r="D89" s="36">
        <f>'Japan RAW'!K435</f>
        <v>5139.9573742540497</v>
      </c>
      <c r="E89" s="36">
        <f>'Japan RAW'!L435</f>
        <v>2345.9870904883692</v>
      </c>
      <c r="F89" s="36">
        <f>'Japan RAW'!M435</f>
        <v>2658.4563390573621</v>
      </c>
      <c r="G89" s="36">
        <f>'Japan RAW'!N435</f>
        <v>5044.1968091584458</v>
      </c>
      <c r="H89" s="36">
        <f>'Japan RAW'!O435</f>
        <v>4763.0568749238828</v>
      </c>
      <c r="I89" s="36">
        <f>'Japan RAW'!P435</f>
        <v>281.13993423456338</v>
      </c>
      <c r="J89" s="36">
        <f>'Japan RAW'!Q435</f>
        <v>41290.494458653026</v>
      </c>
      <c r="K89" s="36">
        <f>'Japan RAW'!R435</f>
        <v>37080.711241018143</v>
      </c>
      <c r="L89" s="36">
        <f>'Japan RAW'!S435</f>
        <v>4209.7832176348802</v>
      </c>
      <c r="N89" s="146"/>
    </row>
    <row r="90" spans="1:14" hidden="1">
      <c r="A90" s="33">
        <v>2006</v>
      </c>
      <c r="B90" s="36">
        <f>'Japan RAW'!I436</f>
        <v>55438.46447975163</v>
      </c>
      <c r="C90" s="36">
        <f>'Japan RAW'!J436</f>
        <v>9182.3123544719892</v>
      </c>
      <c r="D90" s="36">
        <f>'Japan RAW'!K436</f>
        <v>4184.2772679541613</v>
      </c>
      <c r="E90" s="36">
        <f>'Japan RAW'!L436</f>
        <v>2575.5604255124867</v>
      </c>
      <c r="F90" s="36">
        <f>'Japan RAW'!M436</f>
        <v>2422.4746610053417</v>
      </c>
      <c r="G90" s="36">
        <f>'Japan RAW'!N436</f>
        <v>4480.4855499246669</v>
      </c>
      <c r="H90" s="36">
        <f>'Japan RAW'!O436</f>
        <v>4200.350979317901</v>
      </c>
      <c r="I90" s="36">
        <f>'Japan RAW'!P436</f>
        <v>280.1345706067662</v>
      </c>
      <c r="J90" s="36">
        <f>'Japan RAW'!Q436</f>
        <v>41775.666575354975</v>
      </c>
      <c r="K90" s="36">
        <f>'Japan RAW'!R436</f>
        <v>38011.592590056156</v>
      </c>
      <c r="L90" s="36">
        <f>'Japan RAW'!S436</f>
        <v>3764.0739852988177</v>
      </c>
      <c r="N90" s="146"/>
    </row>
    <row r="91" spans="1:14" hidden="1">
      <c r="A91" s="33">
        <v>2007</v>
      </c>
      <c r="B91" s="36">
        <f>'Japan RAW'!I437</f>
        <v>50719.080620155037</v>
      </c>
      <c r="C91" s="36">
        <f>'Japan RAW'!J437</f>
        <v>6467.3291989664076</v>
      </c>
      <c r="D91" s="36">
        <f>'Japan RAW'!K437</f>
        <v>2181.5891472868216</v>
      </c>
      <c r="E91" s="36">
        <f>'Japan RAW'!L437</f>
        <v>2114.7560723514212</v>
      </c>
      <c r="F91" s="36">
        <f>'Japan RAW'!M437</f>
        <v>2170.9839793281653</v>
      </c>
      <c r="G91" s="36">
        <f>'Japan RAW'!N437</f>
        <v>3879.3906976744183</v>
      </c>
      <c r="H91" s="36">
        <f>'Japan RAW'!O437</f>
        <v>3590.013953488372</v>
      </c>
      <c r="I91" s="36">
        <f>'Japan RAW'!P437</f>
        <v>289.37674418604649</v>
      </c>
      <c r="J91" s="36">
        <f>'Japan RAW'!Q437</f>
        <v>40372.360723514212</v>
      </c>
      <c r="K91" s="36">
        <f>'Japan RAW'!R437</f>
        <v>36405.873385012921</v>
      </c>
      <c r="L91" s="36">
        <f>'Japan RAW'!S437</f>
        <v>3966.487338501292</v>
      </c>
      <c r="N91" s="146"/>
    </row>
    <row r="92" spans="1:14" hidden="1">
      <c r="A92" s="33">
        <v>2008</v>
      </c>
      <c r="B92" s="36">
        <f>'Japan RAW'!I438</f>
        <v>54343.623045807377</v>
      </c>
      <c r="C92" s="36">
        <f>'Japan RAW'!J438</f>
        <v>5543.7072264130329</v>
      </c>
      <c r="D92" s="36">
        <f>'Japan RAW'!K438</f>
        <v>1402.9107904230896</v>
      </c>
      <c r="E92" s="36">
        <f>'Japan RAW'!L438</f>
        <v>1905.0393571662842</v>
      </c>
      <c r="F92" s="36">
        <f>'Japan RAW'!M438</f>
        <v>2235.7570788236585</v>
      </c>
      <c r="G92" s="36">
        <f>'Japan RAW'!N438</f>
        <v>3923.9231442002842</v>
      </c>
      <c r="H92" s="36">
        <f>'Japan RAW'!O438</f>
        <v>3563.6563900732481</v>
      </c>
      <c r="I92" s="36">
        <f>'Japan RAW'!P438</f>
        <v>360.26675412703622</v>
      </c>
      <c r="J92" s="36">
        <f>'Japan RAW'!Q438</f>
        <v>44875.992675194058</v>
      </c>
      <c r="K92" s="36">
        <f>'Japan RAW'!R438</f>
        <v>40122.313326773809</v>
      </c>
      <c r="L92" s="36">
        <f>'Japan RAW'!S438</f>
        <v>4753.6793484202472</v>
      </c>
      <c r="N92" s="146"/>
    </row>
    <row r="93" spans="1:14" hidden="1">
      <c r="A93" s="33">
        <v>2009</v>
      </c>
      <c r="B93" s="36">
        <f>'Japan RAW'!I439</f>
        <v>64527.049767275326</v>
      </c>
      <c r="C93" s="36">
        <f>'Japan RAW'!J439</f>
        <v>4975.3573985985367</v>
      </c>
      <c r="D93" s="36">
        <f>'Japan RAW'!K439</f>
        <v>1079.6027057439517</v>
      </c>
      <c r="E93" s="36">
        <f>'Japan RAW'!L439</f>
        <v>1253.9307452304231</v>
      </c>
      <c r="F93" s="36">
        <f>'Japan RAW'!M439</f>
        <v>2641.8239476241624</v>
      </c>
      <c r="G93" s="36">
        <f>'Japan RAW'!N439</f>
        <v>4608.5379264487747</v>
      </c>
      <c r="H93" s="36">
        <f>'Japan RAW'!O439</f>
        <v>3510.2091964605393</v>
      </c>
      <c r="I93" s="36">
        <f>'Japan RAW'!P439</f>
        <v>1098.3287299882359</v>
      </c>
      <c r="J93" s="36">
        <f>'Japan RAW'!Q439</f>
        <v>54943.154442228013</v>
      </c>
      <c r="K93" s="36">
        <f>'Japan RAW'!R439</f>
        <v>47352.219195949052</v>
      </c>
      <c r="L93" s="36">
        <f>'Japan RAW'!S439</f>
        <v>7590.9352462789629</v>
      </c>
      <c r="N93" s="146"/>
    </row>
    <row r="94" spans="1:14" hidden="1">
      <c r="A94" s="33">
        <v>2010</v>
      </c>
      <c r="B94" s="36">
        <f>'Japan RAW'!I440</f>
        <v>75759.69904221152</v>
      </c>
      <c r="C94" s="36">
        <f>'Japan RAW'!J440</f>
        <v>5620.5609084652442</v>
      </c>
      <c r="D94" s="36">
        <f>'Japan RAW'!K440</f>
        <v>1329.8900263821977</v>
      </c>
      <c r="E94" s="36">
        <f>'Japan RAW'!L440</f>
        <v>1483.4408694654737</v>
      </c>
      <c r="F94" s="36">
        <f>'Japan RAW'!M440</f>
        <v>2807.2300126175733</v>
      </c>
      <c r="G94" s="36">
        <f>'Japan RAW'!N440</f>
        <v>5181.1682725395731</v>
      </c>
      <c r="H94" s="36">
        <f>'Japan RAW'!O440</f>
        <v>3465.3195973847214</v>
      </c>
      <c r="I94" s="36">
        <f>'Japan RAW'!P440</f>
        <v>1715.8486751548521</v>
      </c>
      <c r="J94" s="36">
        <f>'Japan RAW'!Q440</f>
        <v>64957.9698612067</v>
      </c>
      <c r="K94" s="36">
        <f>'Japan RAW'!R440</f>
        <v>55130.854267033727</v>
      </c>
      <c r="L94" s="36">
        <f>'Japan RAW'!S440</f>
        <v>9827.1155941729758</v>
      </c>
      <c r="N94" s="146"/>
    </row>
    <row r="95" spans="1:14" hidden="1">
      <c r="A95" s="33">
        <v>2011</v>
      </c>
      <c r="B95" s="36">
        <f>'Japan RAW'!I441</f>
        <v>83180.113704638308</v>
      </c>
      <c r="C95" s="36">
        <f>'Japan RAW'!J441</f>
        <v>6655.7287911559724</v>
      </c>
      <c r="D95" s="36">
        <f>'Japan RAW'!K441</f>
        <v>1462.1898281663064</v>
      </c>
      <c r="E95" s="36">
        <f>'Japan RAW'!L441</f>
        <v>2503.294730833934</v>
      </c>
      <c r="F95" s="36">
        <f>'Japan RAW'!M441</f>
        <v>2690.2442321557319</v>
      </c>
      <c r="G95" s="36">
        <f>'Japan RAW'!N441</f>
        <v>5773.5392633982219</v>
      </c>
      <c r="H95" s="36">
        <f>'Japan RAW'!O441</f>
        <v>4147.3466414323484</v>
      </c>
      <c r="I95" s="36">
        <f>'Japan RAW'!P441</f>
        <v>1626.1926219658737</v>
      </c>
      <c r="J95" s="36">
        <f>'Japan RAW'!Q441</f>
        <v>70750.845650084113</v>
      </c>
      <c r="K95" s="36">
        <f>'Japan RAW'!R441</f>
        <v>60416.075612833454</v>
      </c>
      <c r="L95" s="36">
        <f>'Japan RAW'!S441</f>
        <v>10334.770037250661</v>
      </c>
      <c r="N95" s="146"/>
    </row>
    <row r="96" spans="1:14" hidden="1">
      <c r="A96" s="33">
        <v>2012</v>
      </c>
      <c r="B96" s="36">
        <f>'Japan RAW'!I442</f>
        <v>93109.993657917847</v>
      </c>
      <c r="C96" s="36">
        <f>'Japan RAW'!J442</f>
        <v>6499.7755878622311</v>
      </c>
      <c r="D96" s="36">
        <f>'Japan RAW'!K442</f>
        <v>1757.1641135720558</v>
      </c>
      <c r="E96" s="36">
        <f>'Japan RAW'!L442</f>
        <v>1982.5698442124437</v>
      </c>
      <c r="F96" s="36">
        <f>'Japan RAW'!M442</f>
        <v>2760.0416300777315</v>
      </c>
      <c r="G96" s="36">
        <f>'Japan RAW'!N442</f>
        <v>7562.7166878069411</v>
      </c>
      <c r="H96" s="36">
        <f>'Japan RAW'!O442</f>
        <v>5901.7595212541064</v>
      </c>
      <c r="I96" s="36">
        <f>'Japan RAW'!P442</f>
        <v>1660.9571665528345</v>
      </c>
      <c r="J96" s="36">
        <f>'Japan RAW'!Q442</f>
        <v>79047.50138224868</v>
      </c>
      <c r="K96" s="36">
        <f>'Japan RAW'!R442</f>
        <v>66550.50817965981</v>
      </c>
      <c r="L96" s="36">
        <f>'Japan RAW'!S442</f>
        <v>12496.99320258887</v>
      </c>
      <c r="N96" s="146"/>
    </row>
    <row r="97" spans="1:14" hidden="1">
      <c r="A97" s="33">
        <v>2013</v>
      </c>
      <c r="B97" s="36">
        <f>'Japan RAW'!I443</f>
        <v>75614.881227826612</v>
      </c>
      <c r="C97" s="36">
        <f>'Japan RAW'!J443</f>
        <v>4749.5616741220629</v>
      </c>
      <c r="D97" s="36">
        <f>'Japan RAW'!K443</f>
        <v>1426.2899120777417</v>
      </c>
      <c r="E97" s="36">
        <f>'Japan RAW'!L443</f>
        <v>1222.0242685999281</v>
      </c>
      <c r="F97" s="36">
        <f>'Japan RAW'!M443</f>
        <v>2101.2474934443931</v>
      </c>
      <c r="G97" s="36">
        <f>'Japan RAW'!N443</f>
        <v>9980.6236824515399</v>
      </c>
      <c r="H97" s="36">
        <f>'Japan RAW'!O443</f>
        <v>7294.6334001748164</v>
      </c>
      <c r="I97" s="36">
        <f>'Japan RAW'!P443</f>
        <v>2685.990282276724</v>
      </c>
      <c r="J97" s="36">
        <f>'Japan RAW'!Q443</f>
        <v>60884.695871253018</v>
      </c>
      <c r="K97" s="36">
        <f>'Japan RAW'!R443</f>
        <v>52283.104529795877</v>
      </c>
      <c r="L97" s="36">
        <f>'Japan RAW'!S443</f>
        <v>8601.5913414571442</v>
      </c>
      <c r="N97" s="146"/>
    </row>
  </sheetData>
  <mergeCells count="18">
    <mergeCell ref="J41:L41"/>
    <mergeCell ref="C2:C3"/>
    <mergeCell ref="D2:D3"/>
    <mergeCell ref="F2:F3"/>
    <mergeCell ref="J2:J3"/>
    <mergeCell ref="B39:L39"/>
    <mergeCell ref="C41:F41"/>
    <mergeCell ref="G41:I41"/>
    <mergeCell ref="B1:B3"/>
    <mergeCell ref="D1:I1"/>
    <mergeCell ref="L1:L4"/>
    <mergeCell ref="M1:T1"/>
    <mergeCell ref="M2:M4"/>
    <mergeCell ref="N2:N4"/>
    <mergeCell ref="T2:T4"/>
    <mergeCell ref="O3:O4"/>
    <mergeCell ref="P3:P4"/>
    <mergeCell ref="S3:S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S27"/>
  <sheetViews>
    <sheetView tabSelected="1" topLeftCell="H1" zoomScale="85" zoomScaleNormal="85" workbookViewId="0">
      <selection activeCell="AC53" sqref="AC53"/>
    </sheetView>
  </sheetViews>
  <sheetFormatPr defaultRowHeight="12.75"/>
  <cols>
    <col min="1" max="1" width="35.140625"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8" width="33.7109375" style="33" customWidth="1"/>
    <col min="9" max="9" width="18.140625" style="33" customWidth="1"/>
    <col min="10" max="10" width="9.140625" style="33"/>
    <col min="11" max="19" width="13.42578125" style="31" customWidth="1"/>
    <col min="20" max="16384" width="9.140625" style="33"/>
  </cols>
  <sheetData>
    <row r="1" spans="1:19">
      <c r="A1" s="34" t="s">
        <v>24</v>
      </c>
      <c r="B1" s="252" t="s">
        <v>1</v>
      </c>
      <c r="C1" s="90"/>
      <c r="D1" s="253" t="s">
        <v>8</v>
      </c>
      <c r="E1" s="253"/>
      <c r="F1" s="253"/>
      <c r="G1" s="253"/>
      <c r="H1" s="253"/>
      <c r="I1" s="253"/>
      <c r="K1" s="250" t="s">
        <v>1</v>
      </c>
      <c r="L1" s="249" t="s">
        <v>772</v>
      </c>
      <c r="M1" s="249"/>
      <c r="N1" s="249"/>
      <c r="O1" s="249"/>
      <c r="P1" s="249"/>
      <c r="Q1" s="249"/>
      <c r="R1" s="249"/>
      <c r="S1" s="249"/>
    </row>
    <row r="2" spans="1:19">
      <c r="A2" s="34"/>
      <c r="B2" s="252"/>
      <c r="C2" s="90"/>
      <c r="D2" s="92"/>
      <c r="E2" s="92"/>
      <c r="F2" s="92"/>
      <c r="G2" s="92"/>
      <c r="H2" s="92"/>
      <c r="I2" s="92"/>
      <c r="K2" s="250"/>
      <c r="L2" s="251" t="s">
        <v>798</v>
      </c>
      <c r="M2" s="251" t="s">
        <v>799</v>
      </c>
      <c r="N2" s="110"/>
      <c r="O2" s="110"/>
      <c r="P2" s="110"/>
      <c r="Q2" s="110"/>
      <c r="R2" s="110"/>
      <c r="S2" s="251" t="s">
        <v>800</v>
      </c>
    </row>
    <row r="3" spans="1:19" ht="15" customHeight="1">
      <c r="B3" s="252"/>
      <c r="C3" s="252" t="s">
        <v>32</v>
      </c>
      <c r="D3" s="248" t="s">
        <v>2</v>
      </c>
      <c r="I3" s="248" t="s">
        <v>7</v>
      </c>
      <c r="K3" s="250"/>
      <c r="L3" s="251"/>
      <c r="M3" s="251"/>
      <c r="N3" s="235" t="s">
        <v>801</v>
      </c>
      <c r="O3" s="235" t="s">
        <v>802</v>
      </c>
      <c r="P3" s="91"/>
      <c r="Q3" s="91"/>
      <c r="R3" s="235" t="s">
        <v>803</v>
      </c>
      <c r="S3" s="251"/>
    </row>
    <row r="4" spans="1:19" ht="38.25">
      <c r="B4" s="252"/>
      <c r="C4" s="252"/>
      <c r="D4" s="248"/>
      <c r="E4" s="58" t="s">
        <v>3</v>
      </c>
      <c r="F4" s="58" t="s">
        <v>4</v>
      </c>
      <c r="G4" s="58" t="s">
        <v>5</v>
      </c>
      <c r="H4" s="58" t="s">
        <v>6</v>
      </c>
      <c r="I4" s="248"/>
      <c r="K4" s="250"/>
      <c r="L4" s="251"/>
      <c r="M4" s="251"/>
      <c r="N4" s="235"/>
      <c r="O4" s="235"/>
      <c r="P4" s="111" t="s">
        <v>804</v>
      </c>
      <c r="Q4" s="111" t="s">
        <v>805</v>
      </c>
      <c r="R4" s="235"/>
      <c r="S4" s="251"/>
    </row>
    <row r="5" spans="1:19">
      <c r="A5" s="35">
        <v>1990</v>
      </c>
      <c r="B5" s="36"/>
      <c r="C5" s="36"/>
      <c r="D5" s="36"/>
      <c r="E5" s="36"/>
      <c r="F5" s="36"/>
      <c r="G5" s="36"/>
      <c r="H5" s="36"/>
      <c r="I5" s="36"/>
      <c r="K5" s="147"/>
      <c r="L5" s="147"/>
      <c r="M5" s="147"/>
      <c r="N5" s="147"/>
      <c r="O5" s="148"/>
      <c r="P5" s="147"/>
      <c r="Q5" s="147"/>
      <c r="R5" s="147"/>
      <c r="S5" s="147"/>
    </row>
    <row r="6" spans="1:19">
      <c r="A6" s="35">
        <v>1991</v>
      </c>
      <c r="B6" s="36"/>
      <c r="C6" s="36"/>
      <c r="D6" s="36"/>
      <c r="E6" s="36"/>
      <c r="F6" s="36"/>
      <c r="G6" s="36"/>
      <c r="H6" s="36"/>
      <c r="I6" s="36"/>
      <c r="K6" s="147"/>
      <c r="L6" s="147"/>
      <c r="M6" s="147"/>
      <c r="N6" s="147"/>
      <c r="O6" s="148"/>
      <c r="P6" s="147"/>
      <c r="Q6" s="147"/>
      <c r="R6" s="147"/>
      <c r="S6" s="147"/>
    </row>
    <row r="7" spans="1:19">
      <c r="A7" s="35">
        <v>1992</v>
      </c>
      <c r="B7" s="36"/>
      <c r="C7" s="36"/>
      <c r="D7" s="36"/>
      <c r="E7" s="36"/>
      <c r="F7" s="36"/>
      <c r="G7" s="36"/>
      <c r="H7" s="36"/>
      <c r="I7" s="36"/>
      <c r="K7" s="147"/>
      <c r="L7" s="147"/>
      <c r="M7" s="147"/>
      <c r="N7" s="147"/>
      <c r="O7" s="148"/>
      <c r="P7" s="147"/>
      <c r="Q7" s="147"/>
      <c r="R7" s="147"/>
      <c r="S7" s="147"/>
    </row>
    <row r="8" spans="1:19">
      <c r="A8" s="35">
        <v>1993</v>
      </c>
      <c r="B8" s="36"/>
      <c r="C8" s="36"/>
      <c r="D8" s="36"/>
      <c r="E8" s="36"/>
      <c r="F8" s="36"/>
      <c r="G8" s="36"/>
      <c r="H8" s="36"/>
      <c r="I8" s="36"/>
      <c r="K8" s="147"/>
      <c r="L8" s="147"/>
      <c r="M8" s="147"/>
      <c r="N8" s="147"/>
      <c r="O8" s="148"/>
      <c r="P8" s="147"/>
      <c r="Q8" s="147"/>
      <c r="R8" s="147"/>
      <c r="S8" s="147"/>
    </row>
    <row r="9" spans="1:19">
      <c r="A9" s="35">
        <v>1994</v>
      </c>
      <c r="B9" s="36"/>
      <c r="C9" s="36"/>
      <c r="D9" s="36"/>
      <c r="E9" s="36"/>
      <c r="F9" s="36"/>
      <c r="G9" s="36"/>
      <c r="H9" s="36"/>
      <c r="I9" s="36"/>
      <c r="K9" s="147"/>
      <c r="L9" s="147"/>
      <c r="M9" s="147"/>
      <c r="N9" s="147"/>
      <c r="O9" s="148"/>
      <c r="P9" s="147"/>
      <c r="Q9" s="147"/>
      <c r="R9" s="147"/>
      <c r="S9" s="147"/>
    </row>
    <row r="10" spans="1:19">
      <c r="A10" s="35">
        <v>1995</v>
      </c>
      <c r="B10" s="36">
        <v>4139500.0698890002</v>
      </c>
      <c r="C10" s="36">
        <f t="shared" ref="C10:C27" si="0">IFERROR(B10-SUM(D10,I10),"")</f>
        <v>142692.47427200014</v>
      </c>
      <c r="D10" s="36">
        <f t="shared" ref="D10:D27" si="1">IFERROR(SUM(E10:H10),"")</f>
        <v>3129570.8079570001</v>
      </c>
      <c r="E10" s="36">
        <v>160189.37899999999</v>
      </c>
      <c r="F10" s="36">
        <v>1510131.407957</v>
      </c>
      <c r="G10" s="36">
        <v>553185.05099999998</v>
      </c>
      <c r="H10" s="36">
        <v>906064.97</v>
      </c>
      <c r="I10" s="36">
        <v>867236.78766000003</v>
      </c>
      <c r="K10" s="147">
        <f>IFERROR(B10/$B10,"")</f>
        <v>1</v>
      </c>
      <c r="L10" s="147">
        <f>IFERROR(C10/$B10,"")</f>
        <v>3.4470943800666828E-2</v>
      </c>
      <c r="M10" s="147">
        <f>IFERROR(D10/$B10,"")</f>
        <v>0.75602627252544508</v>
      </c>
      <c r="N10" s="147">
        <f>IFERROR(E10/$B10,"")</f>
        <v>3.8697759704179796E-2</v>
      </c>
      <c r="O10" s="148">
        <f>P10+Q10</f>
        <v>0.49844580846022968</v>
      </c>
      <c r="P10" s="147">
        <f>IFERROR(F10/$B10,"")</f>
        <v>0.36481009360086658</v>
      </c>
      <c r="Q10" s="147">
        <f>IFERROR(G10/$B10,"")</f>
        <v>0.13363571485936307</v>
      </c>
      <c r="R10" s="147">
        <f t="shared" ref="R10:R27" si="2">IFERROR(H10/$B10,"")</f>
        <v>0.21888270436103555</v>
      </c>
      <c r="S10" s="147">
        <f>IFERROR(I10/$B10,"")</f>
        <v>0.20950278367388814</v>
      </c>
    </row>
    <row r="11" spans="1:19">
      <c r="A11" s="35">
        <v>1996</v>
      </c>
      <c r="B11" s="36">
        <v>4391920.1358329998</v>
      </c>
      <c r="C11" s="36">
        <f t="shared" si="0"/>
        <v>153276.3438330004</v>
      </c>
      <c r="D11" s="36">
        <f t="shared" si="1"/>
        <v>3313154.0369999995</v>
      </c>
      <c r="E11" s="36">
        <v>139804.26199999999</v>
      </c>
      <c r="F11" s="36">
        <v>1583739.794</v>
      </c>
      <c r="G11" s="36">
        <v>691805.63500000001</v>
      </c>
      <c r="H11" s="36">
        <v>897804.34600000002</v>
      </c>
      <c r="I11" s="36">
        <v>925489.755</v>
      </c>
      <c r="K11" s="147">
        <f t="shared" ref="K11:K27" si="3">IFERROR(B11/$B11,"")</f>
        <v>1</v>
      </c>
      <c r="L11" s="147">
        <f t="shared" ref="L11:L27" si="4">IFERROR(C11/$B11,"")</f>
        <v>3.4899620005027485E-2</v>
      </c>
      <c r="M11" s="147">
        <f t="shared" ref="M11:M27" si="5">IFERROR(D11/$B11,"")</f>
        <v>0.75437483709425546</v>
      </c>
      <c r="N11" s="147">
        <f t="shared" ref="N11:N27" si="6">IFERROR(E11/$B11,"")</f>
        <v>3.1832150329729032E-2</v>
      </c>
      <c r="O11" s="148">
        <f t="shared" ref="O11:O27" si="7">P11+Q11</f>
        <v>0.51812085798969232</v>
      </c>
      <c r="P11" s="147">
        <f t="shared" ref="P10:P27" si="8">IFERROR(F11/$B11,"")</f>
        <v>0.36060304946770572</v>
      </c>
      <c r="Q11" s="147">
        <f t="shared" ref="Q10:Q27" si="9">IFERROR(G11/$B11,"")</f>
        <v>0.15751780852198663</v>
      </c>
      <c r="R11" s="147">
        <f t="shared" si="2"/>
        <v>0.2044218287748342</v>
      </c>
      <c r="S11" s="147">
        <f t="shared" ref="S10:S27" si="10">IFERROR(I11/$B11,"")</f>
        <v>0.21072554290071707</v>
      </c>
    </row>
    <row r="12" spans="1:19">
      <c r="A12" s="35">
        <v>1997</v>
      </c>
      <c r="B12" s="36">
        <v>4530473.1539939996</v>
      </c>
      <c r="C12" s="36">
        <f t="shared" si="0"/>
        <v>158813.06999399979</v>
      </c>
      <c r="D12" s="36">
        <f t="shared" si="1"/>
        <v>3303751.219</v>
      </c>
      <c r="E12" s="36">
        <v>129895.673</v>
      </c>
      <c r="F12" s="36">
        <v>1561867.0989999999</v>
      </c>
      <c r="G12" s="36">
        <v>807828.929</v>
      </c>
      <c r="H12" s="36">
        <v>804159.51800000004</v>
      </c>
      <c r="I12" s="36">
        <v>1067908.865</v>
      </c>
      <c r="K12" s="147">
        <f t="shared" si="3"/>
        <v>1</v>
      </c>
      <c r="L12" s="147">
        <f t="shared" si="4"/>
        <v>3.5054411447950524E-2</v>
      </c>
      <c r="M12" s="147">
        <f t="shared" si="5"/>
        <v>0.729228737640231</v>
      </c>
      <c r="N12" s="147">
        <f t="shared" si="6"/>
        <v>2.8671546786561544E-2</v>
      </c>
      <c r="O12" s="148">
        <f t="shared" si="7"/>
        <v>0.52305707316925831</v>
      </c>
      <c r="P12" s="147">
        <f t="shared" si="8"/>
        <v>0.34474701557895349</v>
      </c>
      <c r="Q12" s="147">
        <f t="shared" si="9"/>
        <v>0.17831005759030483</v>
      </c>
      <c r="R12" s="147">
        <f t="shared" si="2"/>
        <v>0.1775001176844111</v>
      </c>
      <c r="S12" s="147">
        <f t="shared" si="10"/>
        <v>0.23571685091181854</v>
      </c>
    </row>
    <row r="13" spans="1:19">
      <c r="A13" s="35">
        <v>1998</v>
      </c>
      <c r="B13" s="36">
        <v>4661763.0025580004</v>
      </c>
      <c r="C13" s="36">
        <f t="shared" si="0"/>
        <v>167228.28555800021</v>
      </c>
      <c r="D13" s="36">
        <f t="shared" si="1"/>
        <v>3256244.4790000003</v>
      </c>
      <c r="E13" s="36">
        <v>109444.197</v>
      </c>
      <c r="F13" s="36">
        <v>1540426.2</v>
      </c>
      <c r="G13" s="36">
        <v>904947.10900000005</v>
      </c>
      <c r="H13" s="36">
        <v>701426.973</v>
      </c>
      <c r="I13" s="36">
        <v>1238290.2379999999</v>
      </c>
      <c r="K13" s="147">
        <f t="shared" si="3"/>
        <v>1</v>
      </c>
      <c r="L13" s="147">
        <f t="shared" si="4"/>
        <v>3.5872326728372671E-2</v>
      </c>
      <c r="M13" s="147">
        <f t="shared" si="5"/>
        <v>0.69850064819108892</v>
      </c>
      <c r="N13" s="147">
        <f t="shared" si="6"/>
        <v>2.3476997208984204E-2</v>
      </c>
      <c r="O13" s="148">
        <f t="shared" si="7"/>
        <v>0.52455976583498043</v>
      </c>
      <c r="P13" s="147">
        <f t="shared" si="8"/>
        <v>0.33043854849651044</v>
      </c>
      <c r="Q13" s="147">
        <f t="shared" si="9"/>
        <v>0.19412121733846999</v>
      </c>
      <c r="R13" s="147">
        <f t="shared" si="2"/>
        <v>0.15046388514712425</v>
      </c>
      <c r="S13" s="147">
        <f t="shared" si="10"/>
        <v>0.26562702508053837</v>
      </c>
    </row>
    <row r="14" spans="1:19">
      <c r="A14" s="35">
        <v>1999</v>
      </c>
      <c r="B14" s="36">
        <v>4799486.9257469997</v>
      </c>
      <c r="C14" s="36">
        <f t="shared" si="0"/>
        <v>169843.54713699967</v>
      </c>
      <c r="D14" s="36">
        <f t="shared" si="1"/>
        <v>3170964.5385379996</v>
      </c>
      <c r="E14" s="36">
        <v>105860.543538</v>
      </c>
      <c r="F14" s="36">
        <v>1528868.25</v>
      </c>
      <c r="G14" s="36">
        <v>889388.68299999996</v>
      </c>
      <c r="H14" s="36">
        <v>646847.06200000003</v>
      </c>
      <c r="I14" s="36">
        <v>1458678.8400719999</v>
      </c>
      <c r="K14" s="147">
        <f t="shared" si="3"/>
        <v>1</v>
      </c>
      <c r="L14" s="147">
        <f t="shared" si="4"/>
        <v>3.5387854944633472E-2</v>
      </c>
      <c r="M14" s="147">
        <f t="shared" si="5"/>
        <v>0.66068823347080285</v>
      </c>
      <c r="N14" s="147">
        <f t="shared" si="6"/>
        <v>2.2056637548090351E-2</v>
      </c>
      <c r="O14" s="148">
        <f t="shared" si="7"/>
        <v>0.50385738526074197</v>
      </c>
      <c r="P14" s="147">
        <f t="shared" si="8"/>
        <v>0.31854826852394114</v>
      </c>
      <c r="Q14" s="147">
        <f t="shared" si="9"/>
        <v>0.18530911673680081</v>
      </c>
      <c r="R14" s="147">
        <f t="shared" si="2"/>
        <v>0.13477421066197065</v>
      </c>
      <c r="S14" s="147">
        <f t="shared" si="10"/>
        <v>0.30392391158456356</v>
      </c>
    </row>
    <row r="15" spans="1:19">
      <c r="A15" s="35">
        <v>2000</v>
      </c>
      <c r="B15" s="36">
        <v>4874894.9578809999</v>
      </c>
      <c r="C15" s="36">
        <f t="shared" si="0"/>
        <v>172067.004373</v>
      </c>
      <c r="D15" s="36">
        <f t="shared" si="1"/>
        <v>3012421.7834259998</v>
      </c>
      <c r="E15" s="36">
        <v>107456.007426</v>
      </c>
      <c r="F15" s="36">
        <v>1397843.3370000001</v>
      </c>
      <c r="G15" s="36">
        <v>848515.39899999998</v>
      </c>
      <c r="H15" s="36">
        <v>658607.04</v>
      </c>
      <c r="I15" s="36">
        <v>1690406.1700820001</v>
      </c>
      <c r="K15" s="147">
        <f t="shared" si="3"/>
        <v>1</v>
      </c>
      <c r="L15" s="147">
        <f t="shared" si="4"/>
        <v>3.5296556307295987E-2</v>
      </c>
      <c r="M15" s="147">
        <f t="shared" si="5"/>
        <v>0.6179459884681141</v>
      </c>
      <c r="N15" s="147">
        <f t="shared" si="6"/>
        <v>2.2042732890537719E-2</v>
      </c>
      <c r="O15" s="148">
        <f t="shared" si="7"/>
        <v>0.46080146452559428</v>
      </c>
      <c r="P15" s="147">
        <f t="shared" si="8"/>
        <v>0.28674327325559629</v>
      </c>
      <c r="Q15" s="147">
        <f t="shared" si="9"/>
        <v>0.174058191269998</v>
      </c>
      <c r="R15" s="147">
        <f t="shared" si="2"/>
        <v>0.13510179105198211</v>
      </c>
      <c r="S15" s="147">
        <f t="shared" si="10"/>
        <v>0.34675745522458995</v>
      </c>
    </row>
    <row r="16" spans="1:19">
      <c r="A16" s="35">
        <v>2001</v>
      </c>
      <c r="B16" s="36">
        <v>5015516.5070409998</v>
      </c>
      <c r="C16" s="36">
        <f t="shared" si="0"/>
        <v>176302.87283900008</v>
      </c>
      <c r="D16" s="36">
        <f t="shared" si="1"/>
        <v>3026405.4052019999</v>
      </c>
      <c r="E16" s="36">
        <v>107665.372202</v>
      </c>
      <c r="F16" s="36">
        <v>1416360.121</v>
      </c>
      <c r="G16" s="36">
        <v>798962.94400000002</v>
      </c>
      <c r="H16" s="36">
        <v>703416.96799999999</v>
      </c>
      <c r="I16" s="36">
        <v>1812808.2290000001</v>
      </c>
      <c r="K16" s="147">
        <f t="shared" si="3"/>
        <v>1</v>
      </c>
      <c r="L16" s="147">
        <f t="shared" si="4"/>
        <v>3.5151488902787666E-2</v>
      </c>
      <c r="M16" s="147">
        <f t="shared" si="5"/>
        <v>0.60340852252273536</v>
      </c>
      <c r="N16" s="147">
        <f t="shared" si="6"/>
        <v>2.1466457552448422E-2</v>
      </c>
      <c r="O16" s="148">
        <f t="shared" si="7"/>
        <v>0.44169390368669581</v>
      </c>
      <c r="P16" s="147">
        <f t="shared" si="8"/>
        <v>0.28239566533409916</v>
      </c>
      <c r="Q16" s="147">
        <f t="shared" si="9"/>
        <v>0.15929823835259663</v>
      </c>
      <c r="R16" s="147">
        <f t="shared" si="2"/>
        <v>0.14024816128359116</v>
      </c>
      <c r="S16" s="147">
        <f t="shared" si="10"/>
        <v>0.36143998857447707</v>
      </c>
    </row>
    <row r="17" spans="1:19">
      <c r="A17" s="35">
        <v>2002</v>
      </c>
      <c r="B17" s="36">
        <v>5196444.4793189997</v>
      </c>
      <c r="C17" s="36">
        <f t="shared" si="0"/>
        <v>200739.58594499994</v>
      </c>
      <c r="D17" s="36">
        <f t="shared" si="1"/>
        <v>3000264.0318510002</v>
      </c>
      <c r="E17" s="36">
        <v>83535.997850999993</v>
      </c>
      <c r="F17" s="36">
        <v>1400145.6810000001</v>
      </c>
      <c r="G17" s="36">
        <v>796084.48400000005</v>
      </c>
      <c r="H17" s="36">
        <v>720497.86899999995</v>
      </c>
      <c r="I17" s="36">
        <v>1995440.8615230001</v>
      </c>
      <c r="K17" s="147">
        <f t="shared" si="3"/>
        <v>1</v>
      </c>
      <c r="L17" s="147">
        <f t="shared" si="4"/>
        <v>3.8630180067142202E-2</v>
      </c>
      <c r="M17" s="147">
        <f t="shared" si="5"/>
        <v>0.57736863037632002</v>
      </c>
      <c r="N17" s="147">
        <f t="shared" si="6"/>
        <v>1.607560673138328E-2</v>
      </c>
      <c r="O17" s="148">
        <f t="shared" si="7"/>
        <v>0.42264093722941476</v>
      </c>
      <c r="P17" s="147">
        <f t="shared" si="8"/>
        <v>0.26944301754254302</v>
      </c>
      <c r="Q17" s="147">
        <f t="shared" si="9"/>
        <v>0.15319791968687171</v>
      </c>
      <c r="R17" s="147">
        <f t="shared" si="2"/>
        <v>0.13865208641552196</v>
      </c>
      <c r="S17" s="147">
        <f t="shared" si="10"/>
        <v>0.38400118955653789</v>
      </c>
    </row>
    <row r="18" spans="1:19">
      <c r="A18" s="35">
        <v>2003</v>
      </c>
      <c r="B18" s="36">
        <v>5417664.1619069995</v>
      </c>
      <c r="C18" s="36">
        <f t="shared" si="0"/>
        <v>184441.03410599846</v>
      </c>
      <c r="D18" s="36">
        <f t="shared" si="1"/>
        <v>3036728.9301190004</v>
      </c>
      <c r="E18" s="36">
        <v>96693.340119</v>
      </c>
      <c r="F18" s="36">
        <v>1452805.6410000001</v>
      </c>
      <c r="G18" s="36">
        <v>854423.65300000005</v>
      </c>
      <c r="H18" s="36">
        <v>632806.29599999997</v>
      </c>
      <c r="I18" s="36">
        <v>2196494.1976820002</v>
      </c>
      <c r="K18" s="147">
        <f t="shared" si="3"/>
        <v>1</v>
      </c>
      <c r="L18" s="147">
        <f t="shared" si="4"/>
        <v>3.4044383076169832E-2</v>
      </c>
      <c r="M18" s="147">
        <f t="shared" si="5"/>
        <v>0.56052365731176701</v>
      </c>
      <c r="N18" s="147">
        <f t="shared" si="6"/>
        <v>1.784779145205713E-2</v>
      </c>
      <c r="O18" s="148">
        <f t="shared" si="7"/>
        <v>0.42587159798917162</v>
      </c>
      <c r="P18" s="147">
        <f t="shared" si="8"/>
        <v>0.26816088956104978</v>
      </c>
      <c r="Q18" s="147">
        <f t="shared" si="9"/>
        <v>0.15771070842812188</v>
      </c>
      <c r="R18" s="147">
        <f t="shared" si="2"/>
        <v>0.11680426787053819</v>
      </c>
      <c r="S18" s="147">
        <f t="shared" si="10"/>
        <v>0.40543195961206308</v>
      </c>
    </row>
    <row r="19" spans="1:19">
      <c r="A19" s="35">
        <v>2004</v>
      </c>
      <c r="B19" s="36">
        <v>5679217.5226250002</v>
      </c>
      <c r="C19" s="36">
        <f t="shared" si="0"/>
        <v>195951.11155200098</v>
      </c>
      <c r="D19" s="36">
        <f t="shared" si="1"/>
        <v>3049943.8899999997</v>
      </c>
      <c r="E19" s="36">
        <v>107987.71400000001</v>
      </c>
      <c r="F19" s="36">
        <v>1441842.6329999999</v>
      </c>
      <c r="G19" s="36">
        <v>880216.05500000005</v>
      </c>
      <c r="H19" s="36">
        <v>619897.48800000001</v>
      </c>
      <c r="I19" s="36">
        <v>2433322.521073</v>
      </c>
      <c r="K19" s="147">
        <f t="shared" si="3"/>
        <v>1</v>
      </c>
      <c r="L19" s="147">
        <f t="shared" si="4"/>
        <v>3.4503188295106908E-2</v>
      </c>
      <c r="M19" s="147">
        <f t="shared" si="5"/>
        <v>0.53703593458950316</v>
      </c>
      <c r="N19" s="147">
        <f t="shared" si="6"/>
        <v>1.9014540923955811E-2</v>
      </c>
      <c r="O19" s="148">
        <f t="shared" si="7"/>
        <v>0.40886947519606842</v>
      </c>
      <c r="P19" s="147">
        <f t="shared" si="8"/>
        <v>0.25388050858343658</v>
      </c>
      <c r="Q19" s="147">
        <f t="shared" si="9"/>
        <v>0.15498896661263187</v>
      </c>
      <c r="R19" s="147">
        <f t="shared" si="2"/>
        <v>0.10915191846947891</v>
      </c>
      <c r="S19" s="147">
        <f t="shared" si="10"/>
        <v>0.42846087711539005</v>
      </c>
    </row>
    <row r="20" spans="1:19">
      <c r="A20" s="35">
        <v>2005</v>
      </c>
      <c r="B20" s="36">
        <v>5953350.3496430004</v>
      </c>
      <c r="C20" s="36">
        <f t="shared" si="0"/>
        <v>200671.03964299988</v>
      </c>
      <c r="D20" s="36">
        <f t="shared" si="1"/>
        <v>3019647.1870000004</v>
      </c>
      <c r="E20" s="36">
        <v>117112.723</v>
      </c>
      <c r="F20" s="36">
        <v>1432497.2990000001</v>
      </c>
      <c r="G20" s="36">
        <v>919113.84299999999</v>
      </c>
      <c r="H20" s="36">
        <v>550923.32200000004</v>
      </c>
      <c r="I20" s="36">
        <v>2733032.1230000001</v>
      </c>
      <c r="K20" s="147">
        <f t="shared" si="3"/>
        <v>1</v>
      </c>
      <c r="L20" s="147">
        <f t="shared" si="4"/>
        <v>3.3707245140550707E-2</v>
      </c>
      <c r="M20" s="147">
        <f t="shared" si="5"/>
        <v>0.50721812251165044</v>
      </c>
      <c r="N20" s="147">
        <f t="shared" si="6"/>
        <v>1.9671733750227349E-2</v>
      </c>
      <c r="O20" s="148">
        <f t="shared" si="7"/>
        <v>0.39500634162090209</v>
      </c>
      <c r="P20" s="147">
        <f t="shared" si="8"/>
        <v>0.24062035910349228</v>
      </c>
      <c r="Q20" s="147">
        <f t="shared" si="9"/>
        <v>0.15438598251740984</v>
      </c>
      <c r="R20" s="147">
        <f t="shared" si="2"/>
        <v>9.2540047140520929E-2</v>
      </c>
      <c r="S20" s="147">
        <f t="shared" si="10"/>
        <v>0.45907463234779883</v>
      </c>
    </row>
    <row r="21" spans="1:19">
      <c r="A21" s="35">
        <v>2006</v>
      </c>
      <c r="B21" s="36">
        <v>6095100.0360000003</v>
      </c>
      <c r="C21" s="36">
        <f t="shared" si="0"/>
        <v>205735.97000000067</v>
      </c>
      <c r="D21" s="36">
        <f t="shared" si="1"/>
        <v>2995503.41</v>
      </c>
      <c r="E21" s="36">
        <v>110615.485</v>
      </c>
      <c r="F21" s="36">
        <v>1531190.2290000001</v>
      </c>
      <c r="G21" s="36">
        <v>799545.18</v>
      </c>
      <c r="H21" s="36">
        <v>554152.51599999995</v>
      </c>
      <c r="I21" s="36">
        <v>2893860.656</v>
      </c>
      <c r="K21" s="147">
        <f t="shared" si="3"/>
        <v>1</v>
      </c>
      <c r="L21" s="147">
        <f t="shared" si="4"/>
        <v>3.3754322125124289E-2</v>
      </c>
      <c r="M21" s="147">
        <f t="shared" si="5"/>
        <v>0.4914609099616753</v>
      </c>
      <c r="N21" s="147">
        <f t="shared" si="6"/>
        <v>1.81482640722322E-2</v>
      </c>
      <c r="O21" s="148">
        <f t="shared" si="7"/>
        <v>0.38239493941588854</v>
      </c>
      <c r="P21" s="147">
        <f t="shared" si="8"/>
        <v>0.25121658708736572</v>
      </c>
      <c r="Q21" s="147">
        <f t="shared" si="9"/>
        <v>0.13117835232852279</v>
      </c>
      <c r="R21" s="147">
        <f t="shared" si="2"/>
        <v>9.0917706473554571E-2</v>
      </c>
      <c r="S21" s="147">
        <f t="shared" si="10"/>
        <v>0.47478476791320046</v>
      </c>
    </row>
    <row r="22" spans="1:19">
      <c r="A22" s="35">
        <v>2007</v>
      </c>
      <c r="B22" s="36">
        <v>6218596.1519999998</v>
      </c>
      <c r="C22" s="36">
        <f t="shared" si="0"/>
        <v>222119.64740800019</v>
      </c>
      <c r="D22" s="36">
        <f t="shared" si="1"/>
        <v>2956124.835</v>
      </c>
      <c r="E22" s="36">
        <v>105389.79399999999</v>
      </c>
      <c r="F22" s="36">
        <v>1502937.6240000001</v>
      </c>
      <c r="G22" s="36">
        <v>775424.397</v>
      </c>
      <c r="H22" s="36">
        <v>572373.02</v>
      </c>
      <c r="I22" s="36">
        <v>3040351.6695920001</v>
      </c>
      <c r="K22" s="147">
        <f t="shared" si="3"/>
        <v>1</v>
      </c>
      <c r="L22" s="147">
        <f t="shared" si="4"/>
        <v>3.5718615902813208E-2</v>
      </c>
      <c r="M22" s="147">
        <f t="shared" si="5"/>
        <v>0.47536851770785327</v>
      </c>
      <c r="N22" s="147">
        <f t="shared" si="6"/>
        <v>1.6947521823893478E-2</v>
      </c>
      <c r="O22" s="148">
        <f t="shared" si="7"/>
        <v>0.36637883620521694</v>
      </c>
      <c r="P22" s="147">
        <f t="shared" si="8"/>
        <v>0.24168439102073405</v>
      </c>
      <c r="Q22" s="147">
        <f t="shared" si="9"/>
        <v>0.12469444518448286</v>
      </c>
      <c r="R22" s="147">
        <f t="shared" si="2"/>
        <v>9.204215967874288E-2</v>
      </c>
      <c r="S22" s="147">
        <f t="shared" si="10"/>
        <v>0.48891286638933362</v>
      </c>
    </row>
    <row r="23" spans="1:19">
      <c r="A23" s="35">
        <v>2008</v>
      </c>
      <c r="B23" s="36">
        <v>6739559.2929999996</v>
      </c>
      <c r="C23" s="36">
        <f t="shared" si="0"/>
        <v>249140.02999999933</v>
      </c>
      <c r="D23" s="36">
        <f t="shared" si="1"/>
        <v>3072318.301</v>
      </c>
      <c r="E23" s="36">
        <v>109721.85</v>
      </c>
      <c r="F23" s="36">
        <v>1592901.0630000001</v>
      </c>
      <c r="G23" s="36">
        <v>732916.31200000003</v>
      </c>
      <c r="H23" s="36">
        <v>636779.076</v>
      </c>
      <c r="I23" s="36">
        <v>3418100.9619999998</v>
      </c>
      <c r="K23" s="147">
        <f t="shared" si="3"/>
        <v>1</v>
      </c>
      <c r="L23" s="147">
        <f t="shared" si="4"/>
        <v>3.6966813283884459E-2</v>
      </c>
      <c r="M23" s="147">
        <f t="shared" si="5"/>
        <v>0.45586338326172809</v>
      </c>
      <c r="N23" s="147">
        <f t="shared" si="6"/>
        <v>1.628027074618394E-2</v>
      </c>
      <c r="O23" s="148">
        <f t="shared" si="7"/>
        <v>0.34509932680845995</v>
      </c>
      <c r="P23" s="147">
        <f t="shared" si="8"/>
        <v>0.23635092351727754</v>
      </c>
      <c r="Q23" s="147">
        <f t="shared" si="9"/>
        <v>0.10874840329118239</v>
      </c>
      <c r="R23" s="147">
        <f t="shared" si="2"/>
        <v>9.4483785707084225E-2</v>
      </c>
      <c r="S23" s="147">
        <f t="shared" si="10"/>
        <v>0.50716980345438734</v>
      </c>
    </row>
    <row r="24" spans="1:19">
      <c r="A24" s="35">
        <v>2009</v>
      </c>
      <c r="B24" s="36">
        <v>7396088.4139999999</v>
      </c>
      <c r="C24" s="36">
        <f t="shared" si="0"/>
        <v>257751.1540000001</v>
      </c>
      <c r="D24" s="36">
        <f t="shared" si="1"/>
        <v>3336618.3859999999</v>
      </c>
      <c r="E24" s="36">
        <v>118383.318</v>
      </c>
      <c r="F24" s="36">
        <v>1790392.5560000001</v>
      </c>
      <c r="G24" s="36">
        <v>824022.11</v>
      </c>
      <c r="H24" s="36">
        <v>603820.402</v>
      </c>
      <c r="I24" s="36">
        <v>3801718.8739999998</v>
      </c>
      <c r="K24" s="147">
        <f t="shared" si="3"/>
        <v>1</v>
      </c>
      <c r="L24" s="147">
        <f t="shared" si="4"/>
        <v>3.4849658302097214E-2</v>
      </c>
      <c r="M24" s="147">
        <f t="shared" si="5"/>
        <v>0.45113284201472498</v>
      </c>
      <c r="N24" s="147">
        <f t="shared" si="6"/>
        <v>1.60062064395976E-2</v>
      </c>
      <c r="O24" s="148">
        <f t="shared" si="7"/>
        <v>0.35348612937768487</v>
      </c>
      <c r="P24" s="147">
        <f t="shared" si="8"/>
        <v>0.24207289796738768</v>
      </c>
      <c r="Q24" s="147">
        <f t="shared" si="9"/>
        <v>0.1114132314102972</v>
      </c>
      <c r="R24" s="147">
        <f t="shared" si="2"/>
        <v>8.164050619744255E-2</v>
      </c>
      <c r="S24" s="147">
        <f t="shared" si="10"/>
        <v>0.51401749968317778</v>
      </c>
    </row>
    <row r="25" spans="1:19">
      <c r="A25" s="35">
        <v>2010</v>
      </c>
      <c r="B25" s="36">
        <v>8131652.2929999996</v>
      </c>
      <c r="C25" s="36">
        <f t="shared" si="0"/>
        <v>298628.73399999924</v>
      </c>
      <c r="D25" s="36">
        <f t="shared" si="1"/>
        <v>3716636.2380000004</v>
      </c>
      <c r="E25" s="36">
        <v>135120.663</v>
      </c>
      <c r="F25" s="36">
        <v>2100618.781</v>
      </c>
      <c r="G25" s="36">
        <v>970479.48400000005</v>
      </c>
      <c r="H25" s="36">
        <v>510417.31</v>
      </c>
      <c r="I25" s="36">
        <v>4116387.321</v>
      </c>
      <c r="K25" s="147">
        <f t="shared" si="3"/>
        <v>1</v>
      </c>
      <c r="L25" s="147">
        <f t="shared" si="4"/>
        <v>3.672423798261381E-2</v>
      </c>
      <c r="M25" s="147">
        <f t="shared" si="5"/>
        <v>0.45705793903649888</v>
      </c>
      <c r="N25" s="147">
        <f t="shared" si="6"/>
        <v>1.6616630683571703E-2</v>
      </c>
      <c r="O25" s="148">
        <f t="shared" si="7"/>
        <v>0.37767210824345071</v>
      </c>
      <c r="P25" s="147">
        <f t="shared" si="8"/>
        <v>0.25832619316596744</v>
      </c>
      <c r="Q25" s="147">
        <f t="shared" si="9"/>
        <v>0.11934591507748327</v>
      </c>
      <c r="R25" s="147">
        <f t="shared" si="2"/>
        <v>6.2769200109476453E-2</v>
      </c>
      <c r="S25" s="147">
        <f t="shared" si="10"/>
        <v>0.50621782298088724</v>
      </c>
    </row>
    <row r="26" spans="1:19">
      <c r="A26" s="35">
        <v>2011</v>
      </c>
      <c r="B26" s="36">
        <v>8587567.3059999999</v>
      </c>
      <c r="C26" s="36">
        <f t="shared" si="0"/>
        <v>359474.02815600112</v>
      </c>
      <c r="D26" s="36">
        <f t="shared" si="1"/>
        <v>4025883.4889999996</v>
      </c>
      <c r="E26" s="36">
        <v>189599.655</v>
      </c>
      <c r="F26" s="36">
        <v>2122746.7140000002</v>
      </c>
      <c r="G26" s="36">
        <v>1076152.8</v>
      </c>
      <c r="H26" s="36">
        <v>637384.31999999995</v>
      </c>
      <c r="I26" s="36">
        <v>4202209.7888439996</v>
      </c>
      <c r="K26" s="147">
        <f t="shared" si="3"/>
        <v>1</v>
      </c>
      <c r="L26" s="147">
        <f t="shared" si="4"/>
        <v>4.1859820755622168E-2</v>
      </c>
      <c r="M26" s="147">
        <f t="shared" si="5"/>
        <v>0.46880371885844518</v>
      </c>
      <c r="N26" s="147">
        <f t="shared" si="6"/>
        <v>2.2078389402261762E-2</v>
      </c>
      <c r="O26" s="148">
        <f t="shared" si="7"/>
        <v>0.37250357406398188</v>
      </c>
      <c r="P26" s="147">
        <f t="shared" si="8"/>
        <v>0.24718836410363504</v>
      </c>
      <c r="Q26" s="147">
        <f t="shared" si="9"/>
        <v>0.12531520996034684</v>
      </c>
      <c r="R26" s="147">
        <f t="shared" si="2"/>
        <v>7.4221755392201633E-2</v>
      </c>
      <c r="S26" s="147">
        <f t="shared" si="10"/>
        <v>0.4893364603859327</v>
      </c>
    </row>
    <row r="27" spans="1:19">
      <c r="A27" s="35">
        <v>2012</v>
      </c>
      <c r="B27" s="36">
        <v>9125086.0720000006</v>
      </c>
      <c r="C27" s="36">
        <f t="shared" si="0"/>
        <v>528925.56737400033</v>
      </c>
      <c r="D27" s="36">
        <f t="shared" si="1"/>
        <v>4323766.159</v>
      </c>
      <c r="E27" s="36">
        <v>214510.73300000001</v>
      </c>
      <c r="F27" s="36">
        <v>2298352.4279999998</v>
      </c>
      <c r="G27" s="36">
        <v>1190814.726</v>
      </c>
      <c r="H27" s="36">
        <v>620088.272</v>
      </c>
      <c r="I27" s="36">
        <v>4272394.3456260003</v>
      </c>
      <c r="K27" s="147">
        <f t="shared" si="3"/>
        <v>1</v>
      </c>
      <c r="L27" s="147">
        <f t="shared" si="4"/>
        <v>5.7963898992360131E-2</v>
      </c>
      <c r="M27" s="147">
        <f t="shared" si="5"/>
        <v>0.47383291783595571</v>
      </c>
      <c r="N27" s="147">
        <f t="shared" si="6"/>
        <v>2.3507803795760184E-2</v>
      </c>
      <c r="O27" s="148">
        <f t="shared" si="7"/>
        <v>0.38237087589851715</v>
      </c>
      <c r="P27" s="147">
        <f t="shared" si="8"/>
        <v>0.2518718628915087</v>
      </c>
      <c r="Q27" s="147">
        <f t="shared" si="9"/>
        <v>0.13049901300700847</v>
      </c>
      <c r="R27" s="147">
        <f t="shared" si="2"/>
        <v>6.7954238141678308E-2</v>
      </c>
      <c r="S27" s="147">
        <f t="shared" si="10"/>
        <v>0.46820318317168419</v>
      </c>
    </row>
  </sheetData>
  <mergeCells count="13">
    <mergeCell ref="B1:B4"/>
    <mergeCell ref="D1:I1"/>
    <mergeCell ref="K1:K4"/>
    <mergeCell ref="D3:D4"/>
    <mergeCell ref="I3:I4"/>
    <mergeCell ref="C3:C4"/>
    <mergeCell ref="L1:S1"/>
    <mergeCell ref="O3:O4"/>
    <mergeCell ref="L2:L4"/>
    <mergeCell ref="M2:M4"/>
    <mergeCell ref="S2:S4"/>
    <mergeCell ref="N3:N4"/>
    <mergeCell ref="R3:R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L119"/>
  <sheetViews>
    <sheetView topLeftCell="I1" zoomScale="85" zoomScaleNormal="85" workbookViewId="0">
      <selection activeCell="G128" sqref="G128"/>
    </sheetView>
  </sheetViews>
  <sheetFormatPr defaultRowHeight="12.75"/>
  <cols>
    <col min="1" max="1" width="35.140625" style="33" customWidth="1"/>
    <col min="2" max="4" width="18.140625" style="33" customWidth="1"/>
    <col min="5" max="5" width="29.85546875" style="33" customWidth="1"/>
    <col min="6" max="6" width="25.85546875" style="33" customWidth="1"/>
    <col min="7" max="8" width="18.140625" style="33" customWidth="1"/>
    <col min="9" max="9" width="9.5703125" style="33" customWidth="1"/>
    <col min="10" max="10" width="10.5703125" style="33" customWidth="1"/>
    <col min="11" max="16384" width="9.140625" style="33"/>
  </cols>
  <sheetData>
    <row r="1" spans="1:20" ht="18.75" customHeight="1">
      <c r="A1" s="34" t="s">
        <v>100</v>
      </c>
      <c r="B1" s="252" t="s">
        <v>1</v>
      </c>
      <c r="C1" s="90"/>
      <c r="D1" s="253" t="s">
        <v>8</v>
      </c>
      <c r="E1" s="253"/>
      <c r="F1" s="253"/>
      <c r="G1" s="253"/>
      <c r="H1" s="253"/>
      <c r="I1" s="253"/>
      <c r="L1" s="250" t="s">
        <v>1</v>
      </c>
      <c r="M1" s="249" t="s">
        <v>829</v>
      </c>
      <c r="N1" s="249"/>
      <c r="O1" s="249"/>
      <c r="P1" s="249"/>
      <c r="Q1" s="249"/>
      <c r="R1" s="249"/>
      <c r="S1" s="249"/>
      <c r="T1" s="249"/>
    </row>
    <row r="2" spans="1:20" ht="15" customHeight="1">
      <c r="B2" s="252"/>
      <c r="C2" s="252" t="s">
        <v>32</v>
      </c>
      <c r="D2" s="248" t="s">
        <v>2</v>
      </c>
      <c r="F2" s="252" t="s">
        <v>360</v>
      </c>
      <c r="G2" s="58"/>
      <c r="H2" s="58"/>
      <c r="J2" s="248" t="s">
        <v>7</v>
      </c>
      <c r="K2" s="91"/>
      <c r="L2" s="250"/>
      <c r="M2" s="251" t="s">
        <v>798</v>
      </c>
      <c r="N2" s="251" t="s">
        <v>799</v>
      </c>
      <c r="O2" s="110"/>
      <c r="P2" s="110"/>
      <c r="Q2" s="110"/>
      <c r="R2" s="110"/>
      <c r="S2" s="110"/>
      <c r="T2" s="251" t="s">
        <v>800</v>
      </c>
    </row>
    <row r="3" spans="1:20" ht="15" customHeight="1">
      <c r="B3" s="252"/>
      <c r="C3" s="252"/>
      <c r="D3" s="248"/>
      <c r="E3" s="58" t="s">
        <v>3</v>
      </c>
      <c r="F3" s="252"/>
      <c r="G3" s="58" t="s">
        <v>748</v>
      </c>
      <c r="H3" s="58" t="s">
        <v>5</v>
      </c>
      <c r="I3" s="58" t="s">
        <v>6</v>
      </c>
      <c r="J3" s="248"/>
      <c r="K3" s="91"/>
      <c r="L3" s="250"/>
      <c r="M3" s="251"/>
      <c r="N3" s="251"/>
      <c r="O3" s="235" t="s">
        <v>801</v>
      </c>
      <c r="P3" s="235" t="s">
        <v>802</v>
      </c>
      <c r="Q3" s="91"/>
      <c r="R3" s="91"/>
      <c r="S3" s="235" t="s">
        <v>803</v>
      </c>
      <c r="T3" s="251"/>
    </row>
    <row r="4" spans="1:20" ht="51">
      <c r="B4" s="90"/>
      <c r="C4" s="90"/>
      <c r="D4" s="91"/>
      <c r="E4" s="58"/>
      <c r="F4" s="90"/>
      <c r="G4" s="58"/>
      <c r="H4" s="58"/>
      <c r="I4" s="58"/>
      <c r="J4" s="91"/>
      <c r="K4" s="91"/>
      <c r="L4" s="250"/>
      <c r="M4" s="251"/>
      <c r="N4" s="251"/>
      <c r="O4" s="235"/>
      <c r="P4" s="235"/>
      <c r="Q4" s="111" t="s">
        <v>804</v>
      </c>
      <c r="R4" s="111" t="s">
        <v>805</v>
      </c>
      <c r="S4" s="235"/>
      <c r="T4" s="251"/>
    </row>
    <row r="5" spans="1:20">
      <c r="A5" s="22">
        <v>1999</v>
      </c>
      <c r="B5" s="36">
        <f>IFERROR(SUM(C5,D5,J5),"")</f>
        <v>537206.04793308675</v>
      </c>
      <c r="C5" s="36">
        <f>SUM(J106,K106)</f>
        <v>7072.5430271835285</v>
      </c>
      <c r="D5" s="36">
        <f>IFERROR(SUM(E5,F5,I5),"")</f>
        <v>432136.07849445072</v>
      </c>
      <c r="E5" s="36">
        <f t="shared" ref="E5:E18" si="0">F106</f>
        <v>2356.4420138330383</v>
      </c>
      <c r="F5" s="36">
        <f>SUM(G5:H5)</f>
        <v>366879.52388611872</v>
      </c>
      <c r="G5" s="36">
        <f>G106</f>
        <v>23112.433649670256</v>
      </c>
      <c r="H5" s="36">
        <f>SUM(H106,I106)</f>
        <v>343767.09023644845</v>
      </c>
      <c r="I5" s="36">
        <f>SUM(D106,L106)</f>
        <v>62900.112594498947</v>
      </c>
      <c r="J5" s="36">
        <f>M106</f>
        <v>97997.42641145247</v>
      </c>
      <c r="L5" s="37">
        <f t="shared" ref="L5:M13" si="1">IFERROR(B5/$B5,"")</f>
        <v>1</v>
      </c>
      <c r="M5" s="37">
        <f t="shared" si="1"/>
        <v>1.3165419589737139E-2</v>
      </c>
      <c r="N5" s="37">
        <f t="shared" ref="N5" si="2">IFERROR(D5/$B5,"")</f>
        <v>0.8044140235522379</v>
      </c>
      <c r="O5" s="37">
        <f t="shared" ref="O5" si="3">IFERROR(E5/$B5,"")</f>
        <v>4.3864770750431901E-3</v>
      </c>
      <c r="P5" s="37">
        <f t="shared" ref="P5" si="4">IFERROR(F5/$B5,"")</f>
        <v>0.68294004748773129</v>
      </c>
      <c r="Q5" s="37">
        <f t="shared" ref="Q5" si="5">IFERROR(G5/$B5,"")</f>
        <v>4.3023405523068665E-2</v>
      </c>
      <c r="R5" s="37">
        <f t="shared" ref="R5" si="6">IFERROR(H5/$B5,"")</f>
        <v>0.63991664196466258</v>
      </c>
      <c r="S5" s="37">
        <f t="shared" ref="S5" si="7">IFERROR(I5/$B5,"")</f>
        <v>0.11708749898946344</v>
      </c>
      <c r="T5" s="37">
        <f t="shared" ref="T5" si="8">IFERROR(J5/$B5,"")</f>
        <v>0.18242055685802483</v>
      </c>
    </row>
    <row r="6" spans="1:20">
      <c r="A6" s="22">
        <v>2000</v>
      </c>
      <c r="B6" s="36">
        <f t="shared" ref="B6:B18" si="9">IFERROR(SUM(C6,D6,J6),"")</f>
        <v>540127.64979982935</v>
      </c>
      <c r="C6" s="36">
        <f t="shared" ref="C6:C18" si="10">SUM(J107,K107)</f>
        <v>6582.6606287326895</v>
      </c>
      <c r="D6" s="36">
        <f t="shared" ref="D6:D18" si="11">IFERROR(SUM(E6,F6,I6),"")</f>
        <v>431193.80455470231</v>
      </c>
      <c r="E6" s="36">
        <f t="shared" si="0"/>
        <v>2674.410973288705</v>
      </c>
      <c r="F6" s="36">
        <f t="shared" ref="F6:F18" si="12">SUM(G6:H6)</f>
        <v>377265.86598411755</v>
      </c>
      <c r="G6" s="36">
        <f t="shared" ref="G6:G18" si="13">G107</f>
        <v>11485.200498785849</v>
      </c>
      <c r="H6" s="36">
        <f t="shared" ref="H6:H18" si="14">SUM(H107,I107)</f>
        <v>365780.66548533173</v>
      </c>
      <c r="I6" s="36">
        <f t="shared" ref="I6:I18" si="15">SUM(D107,L107)</f>
        <v>51253.527597296052</v>
      </c>
      <c r="J6" s="36">
        <f t="shared" ref="J6:J18" si="16">M107</f>
        <v>102351.1846163943</v>
      </c>
      <c r="L6" s="37">
        <f t="shared" si="1"/>
        <v>1</v>
      </c>
      <c r="M6" s="37">
        <f t="shared" ref="M6:M17" si="17">IFERROR(C6/$B6,"")</f>
        <v>1.2187231353870174E-2</v>
      </c>
      <c r="N6" s="37">
        <f t="shared" ref="N6:N17" si="18">IFERROR(D6/$B6,"")</f>
        <v>0.79831833218407211</v>
      </c>
      <c r="O6" s="37">
        <f t="shared" ref="O6:O17" si="19">IFERROR(E6/$B6,"")</f>
        <v>4.9514424493540344E-3</v>
      </c>
      <c r="P6" s="37">
        <f t="shared" ref="P6:P17" si="20">IFERROR(F6/$B6,"")</f>
        <v>0.69847538100286444</v>
      </c>
      <c r="Q6" s="37">
        <f t="shared" ref="Q6:Q17" si="21">IFERROR(G6/$B6,"")</f>
        <v>2.1263863279434501E-2</v>
      </c>
      <c r="R6" s="37">
        <f t="shared" ref="R6:R17" si="22">IFERROR(H6/$B6,"")</f>
        <v>0.67721151772343002</v>
      </c>
      <c r="S6" s="37">
        <f t="shared" ref="S6:S17" si="23">IFERROR(I6/$B6,"")</f>
        <v>9.4891508731853563E-2</v>
      </c>
      <c r="T6" s="37">
        <f t="shared" ref="T6:T17" si="24">IFERROR(J6/$B6,"")</f>
        <v>0.18949443646205766</v>
      </c>
    </row>
    <row r="7" spans="1:20">
      <c r="A7" s="22">
        <v>2001</v>
      </c>
      <c r="B7" s="36">
        <f t="shared" si="9"/>
        <v>483237.65417209378</v>
      </c>
      <c r="C7" s="36">
        <f t="shared" si="10"/>
        <v>6096.1294161159076</v>
      </c>
      <c r="D7" s="36">
        <f t="shared" si="11"/>
        <v>380878.64023027313</v>
      </c>
      <c r="E7" s="36">
        <f t="shared" si="0"/>
        <v>3092.2861691350281</v>
      </c>
      <c r="F7" s="36">
        <f t="shared" si="12"/>
        <v>314909.86862205924</v>
      </c>
      <c r="G7" s="36">
        <f t="shared" si="13"/>
        <v>2826.9574026725841</v>
      </c>
      <c r="H7" s="36">
        <f t="shared" si="14"/>
        <v>312082.91121938667</v>
      </c>
      <c r="I7" s="36">
        <f t="shared" si="15"/>
        <v>62876.485439078904</v>
      </c>
      <c r="J7" s="36">
        <f t="shared" si="16"/>
        <v>96262.884525704721</v>
      </c>
      <c r="L7" s="37">
        <f t="shared" si="1"/>
        <v>1</v>
      </c>
      <c r="M7" s="37">
        <f t="shared" si="17"/>
        <v>1.2615178812090073E-2</v>
      </c>
      <c r="N7" s="37">
        <f t="shared" si="18"/>
        <v>0.78818079870620372</v>
      </c>
      <c r="O7" s="37">
        <f t="shared" si="19"/>
        <v>6.3991001993271464E-3</v>
      </c>
      <c r="P7" s="37">
        <f t="shared" si="20"/>
        <v>0.65166666112055804</v>
      </c>
      <c r="Q7" s="37">
        <f t="shared" si="21"/>
        <v>5.8500354396344894E-3</v>
      </c>
      <c r="R7" s="37">
        <f t="shared" si="22"/>
        <v>0.64581662568092357</v>
      </c>
      <c r="S7" s="37">
        <f t="shared" si="23"/>
        <v>0.13011503738631866</v>
      </c>
      <c r="T7" s="37">
        <f t="shared" si="24"/>
        <v>0.19920402248170618</v>
      </c>
    </row>
    <row r="8" spans="1:20">
      <c r="A8" s="22">
        <v>2002</v>
      </c>
      <c r="B8" s="36">
        <f t="shared" si="9"/>
        <v>494793.5053989155</v>
      </c>
      <c r="C8" s="36">
        <f t="shared" si="10"/>
        <v>5716.9664297186846</v>
      </c>
      <c r="D8" s="36">
        <f t="shared" si="11"/>
        <v>399406.83491563698</v>
      </c>
      <c r="E8" s="36">
        <f t="shared" si="0"/>
        <v>2598.4765357886868</v>
      </c>
      <c r="F8" s="36">
        <f t="shared" si="12"/>
        <v>332228.10616541834</v>
      </c>
      <c r="G8" s="36">
        <f t="shared" si="13"/>
        <v>-4242.8001208593741</v>
      </c>
      <c r="H8" s="36">
        <f t="shared" si="14"/>
        <v>336470.90628627769</v>
      </c>
      <c r="I8" s="36">
        <f t="shared" si="15"/>
        <v>64580.252214429973</v>
      </c>
      <c r="J8" s="36">
        <f t="shared" si="16"/>
        <v>89669.704053559792</v>
      </c>
      <c r="L8" s="37">
        <f t="shared" si="1"/>
        <v>1</v>
      </c>
      <c r="M8" s="37">
        <f t="shared" si="17"/>
        <v>1.1554247109831235E-2</v>
      </c>
      <c r="N8" s="37">
        <f t="shared" si="18"/>
        <v>0.807219235009208</v>
      </c>
      <c r="O8" s="37">
        <f t="shared" si="19"/>
        <v>5.251638324746657E-3</v>
      </c>
      <c r="P8" s="37">
        <f t="shared" si="20"/>
        <v>0.67144799303209801</v>
      </c>
      <c r="Q8" s="37">
        <f t="shared" si="21"/>
        <v>-8.5748904837356695E-3</v>
      </c>
      <c r="R8" s="37">
        <f t="shared" si="22"/>
        <v>0.68002288351583362</v>
      </c>
      <c r="S8" s="37">
        <f t="shared" si="23"/>
        <v>0.1305196036523634</v>
      </c>
      <c r="T8" s="37">
        <f t="shared" si="24"/>
        <v>0.18122651788096072</v>
      </c>
    </row>
    <row r="9" spans="1:20">
      <c r="A9" s="22">
        <v>2003</v>
      </c>
      <c r="B9" s="36">
        <f t="shared" si="9"/>
        <v>481456.37942744838</v>
      </c>
      <c r="C9" s="36">
        <f t="shared" si="10"/>
        <v>5057.8765589098111</v>
      </c>
      <c r="D9" s="36">
        <f t="shared" si="11"/>
        <v>380859.54999349703</v>
      </c>
      <c r="E9" s="36">
        <f t="shared" si="0"/>
        <v>2580.9621526322635</v>
      </c>
      <c r="F9" s="36">
        <f t="shared" si="12"/>
        <v>327741.73037182621</v>
      </c>
      <c r="G9" s="36">
        <f t="shared" si="13"/>
        <v>-11740.054047023801</v>
      </c>
      <c r="H9" s="36">
        <f t="shared" si="14"/>
        <v>339481.78441885003</v>
      </c>
      <c r="I9" s="36">
        <f t="shared" si="15"/>
        <v>50536.857469038572</v>
      </c>
      <c r="J9" s="36">
        <f t="shared" si="16"/>
        <v>95538.952875041548</v>
      </c>
      <c r="L9" s="37">
        <f t="shared" si="1"/>
        <v>1</v>
      </c>
      <c r="M9" s="37">
        <f t="shared" si="17"/>
        <v>1.0505368243172261E-2</v>
      </c>
      <c r="N9" s="37">
        <f t="shared" si="18"/>
        <v>0.79105723024465502</v>
      </c>
      <c r="O9" s="37">
        <f t="shared" si="19"/>
        <v>5.3607393378016163E-3</v>
      </c>
      <c r="P9" s="37">
        <f t="shared" si="20"/>
        <v>0.68072985295485999</v>
      </c>
      <c r="Q9" s="37">
        <f t="shared" si="21"/>
        <v>-2.43844604592947E-2</v>
      </c>
      <c r="R9" s="37">
        <f t="shared" si="22"/>
        <v>0.70511431341415476</v>
      </c>
      <c r="S9" s="37">
        <f t="shared" si="23"/>
        <v>0.10496663795199347</v>
      </c>
      <c r="T9" s="37">
        <f t="shared" si="24"/>
        <v>0.19843740151217273</v>
      </c>
    </row>
    <row r="10" spans="1:20">
      <c r="A10" s="22">
        <v>2004</v>
      </c>
      <c r="B10" s="36">
        <f t="shared" si="9"/>
        <v>549515.22117113124</v>
      </c>
      <c r="C10" s="36">
        <f t="shared" si="10"/>
        <v>5121.8577785636398</v>
      </c>
      <c r="D10" s="36">
        <f t="shared" si="11"/>
        <v>420901.4823328323</v>
      </c>
      <c r="E10" s="36">
        <f t="shared" si="0"/>
        <v>2667.0203047181208</v>
      </c>
      <c r="F10" s="36">
        <f t="shared" si="12"/>
        <v>372095.01075649069</v>
      </c>
      <c r="G10" s="36">
        <f t="shared" si="13"/>
        <v>-4700.4391005805555</v>
      </c>
      <c r="H10" s="36">
        <f t="shared" si="14"/>
        <v>376795.44985707127</v>
      </c>
      <c r="I10" s="36">
        <f t="shared" si="15"/>
        <v>46139.451271623489</v>
      </c>
      <c r="J10" s="36">
        <f t="shared" si="16"/>
        <v>123491.88105973536</v>
      </c>
      <c r="L10" s="37">
        <f t="shared" si="1"/>
        <v>1</v>
      </c>
      <c r="M10" s="37">
        <f t="shared" si="17"/>
        <v>9.3206840888736351E-3</v>
      </c>
      <c r="N10" s="37">
        <f t="shared" si="18"/>
        <v>0.76595054352780922</v>
      </c>
      <c r="O10" s="37">
        <f t="shared" si="19"/>
        <v>4.8534056964503105E-3</v>
      </c>
      <c r="P10" s="37">
        <f t="shared" si="20"/>
        <v>0.67713321928276859</v>
      </c>
      <c r="Q10" s="37">
        <f t="shared" si="21"/>
        <v>-8.5537923600422609E-3</v>
      </c>
      <c r="R10" s="37">
        <f t="shared" si="22"/>
        <v>0.68568701164281087</v>
      </c>
      <c r="S10" s="37">
        <f t="shared" si="23"/>
        <v>8.396391854859038E-2</v>
      </c>
      <c r="T10" s="37">
        <f t="shared" si="24"/>
        <v>0.2247287723833172</v>
      </c>
    </row>
    <row r="11" spans="1:20">
      <c r="A11" s="22">
        <v>2005</v>
      </c>
      <c r="B11" s="36">
        <f t="shared" si="9"/>
        <v>620375.840889149</v>
      </c>
      <c r="C11" s="36">
        <f t="shared" si="10"/>
        <v>3872.4773325533783</v>
      </c>
      <c r="D11" s="36">
        <f t="shared" si="11"/>
        <v>454631.47119040665</v>
      </c>
      <c r="E11" s="36">
        <f t="shared" si="0"/>
        <v>3122.2579701667155</v>
      </c>
      <c r="F11" s="36">
        <f t="shared" si="12"/>
        <v>396313.24948815448</v>
      </c>
      <c r="G11" s="36">
        <f t="shared" si="13"/>
        <v>-7148.2889733840311</v>
      </c>
      <c r="H11" s="36">
        <f t="shared" si="14"/>
        <v>403461.5384615385</v>
      </c>
      <c r="I11" s="36">
        <f t="shared" si="15"/>
        <v>55195.963732085409</v>
      </c>
      <c r="J11" s="36">
        <f t="shared" si="16"/>
        <v>161871.89236618896</v>
      </c>
      <c r="L11" s="37">
        <f t="shared" si="1"/>
        <v>1</v>
      </c>
      <c r="M11" s="37">
        <f t="shared" si="17"/>
        <v>6.2421472232109801E-3</v>
      </c>
      <c r="N11" s="37">
        <f t="shared" si="18"/>
        <v>0.73283232715640489</v>
      </c>
      <c r="O11" s="37">
        <f t="shared" si="19"/>
        <v>5.0328490640315117E-3</v>
      </c>
      <c r="P11" s="37">
        <f t="shared" si="20"/>
        <v>0.63882766440443828</v>
      </c>
      <c r="Q11" s="37">
        <f t="shared" si="21"/>
        <v>-1.1522513454326009E-2</v>
      </c>
      <c r="R11" s="37">
        <f t="shared" si="22"/>
        <v>0.65035017785876426</v>
      </c>
      <c r="S11" s="37">
        <f t="shared" si="23"/>
        <v>8.8971813687935053E-2</v>
      </c>
      <c r="T11" s="37">
        <f t="shared" si="24"/>
        <v>0.26092552562038407</v>
      </c>
    </row>
    <row r="12" spans="1:20">
      <c r="A12" s="22">
        <v>2006</v>
      </c>
      <c r="B12" s="36">
        <f t="shared" si="9"/>
        <v>661933.61008023715</v>
      </c>
      <c r="C12" s="36">
        <f t="shared" si="10"/>
        <v>1092.8080031684099</v>
      </c>
      <c r="D12" s="36">
        <f t="shared" si="11"/>
        <v>462147.77111173049</v>
      </c>
      <c r="E12" s="36">
        <f t="shared" si="0"/>
        <v>3428.0433602745957</v>
      </c>
      <c r="F12" s="36">
        <f t="shared" si="12"/>
        <v>432052.27876138652</v>
      </c>
      <c r="G12" s="36">
        <f t="shared" si="13"/>
        <v>-14702.301497660364</v>
      </c>
      <c r="H12" s="36">
        <f t="shared" si="14"/>
        <v>446754.58025904687</v>
      </c>
      <c r="I12" s="36">
        <f t="shared" si="15"/>
        <v>26667.448990069384</v>
      </c>
      <c r="J12" s="36">
        <f t="shared" si="16"/>
        <v>198693.0309653382</v>
      </c>
      <c r="L12" s="37">
        <f t="shared" si="1"/>
        <v>1</v>
      </c>
      <c r="M12" s="37">
        <f t="shared" si="17"/>
        <v>1.6509329433142754E-3</v>
      </c>
      <c r="N12" s="37">
        <f t="shared" si="18"/>
        <v>0.6981784337189203</v>
      </c>
      <c r="O12" s="37">
        <f t="shared" si="19"/>
        <v>5.1788326020475997E-3</v>
      </c>
      <c r="P12" s="37">
        <f t="shared" si="20"/>
        <v>0.6527124052652572</v>
      </c>
      <c r="Q12" s="37">
        <f t="shared" si="21"/>
        <v>-2.2211142135354339E-2</v>
      </c>
      <c r="R12" s="37">
        <f t="shared" si="22"/>
        <v>0.67492354740061156</v>
      </c>
      <c r="S12" s="37">
        <f t="shared" si="23"/>
        <v>4.028719585161547E-2</v>
      </c>
      <c r="T12" s="37">
        <f t="shared" si="24"/>
        <v>0.30017063333776534</v>
      </c>
    </row>
    <row r="13" spans="1:20">
      <c r="A13" s="22">
        <v>2007</v>
      </c>
      <c r="B13" s="36">
        <f t="shared" si="9"/>
        <v>720156.64728059154</v>
      </c>
      <c r="C13" s="36">
        <f t="shared" si="10"/>
        <v>1223.0762486483329</v>
      </c>
      <c r="D13" s="36">
        <f t="shared" si="11"/>
        <v>484893.47400415002</v>
      </c>
      <c r="E13" s="36">
        <f t="shared" si="0"/>
        <v>3540.6376947131544</v>
      </c>
      <c r="F13" s="36">
        <f t="shared" si="12"/>
        <v>462796.2708595143</v>
      </c>
      <c r="G13" s="36">
        <f t="shared" si="13"/>
        <v>-11599.497325890639</v>
      </c>
      <c r="H13" s="36">
        <f t="shared" si="14"/>
        <v>474395.76818540494</v>
      </c>
      <c r="I13" s="36">
        <f t="shared" si="15"/>
        <v>18556.565449922557</v>
      </c>
      <c r="J13" s="36">
        <f t="shared" si="16"/>
        <v>234040.09702779321</v>
      </c>
      <c r="L13" s="37">
        <f t="shared" si="1"/>
        <v>1</v>
      </c>
      <c r="M13" s="37">
        <f t="shared" si="17"/>
        <v>1.6983475099019547E-3</v>
      </c>
      <c r="N13" s="37">
        <f t="shared" si="18"/>
        <v>0.67331666774884746</v>
      </c>
      <c r="O13" s="37">
        <f t="shared" si="19"/>
        <v>4.9164826959288361E-3</v>
      </c>
      <c r="P13" s="37">
        <f t="shared" si="20"/>
        <v>0.64263278358548148</v>
      </c>
      <c r="Q13" s="37">
        <f t="shared" si="21"/>
        <v>-1.6106908642295956E-2</v>
      </c>
      <c r="R13" s="37">
        <f t="shared" si="22"/>
        <v>0.6587396922277774</v>
      </c>
      <c r="S13" s="37">
        <f t="shared" si="23"/>
        <v>2.5767401467437185E-2</v>
      </c>
      <c r="T13" s="37">
        <f t="shared" si="24"/>
        <v>0.32498498474125054</v>
      </c>
    </row>
    <row r="14" spans="1:20">
      <c r="A14" s="22">
        <v>2008</v>
      </c>
      <c r="B14" s="36">
        <f t="shared" si="9"/>
        <v>776416.58713015518</v>
      </c>
      <c r="C14" s="36">
        <f t="shared" si="10"/>
        <v>1717.9886472095245</v>
      </c>
      <c r="D14" s="36">
        <f t="shared" si="11"/>
        <v>518971.96965891396</v>
      </c>
      <c r="E14" s="36">
        <f t="shared" si="0"/>
        <v>8936.5549806600702</v>
      </c>
      <c r="F14" s="36">
        <f t="shared" si="12"/>
        <v>495221.5301150349</v>
      </c>
      <c r="G14" s="36">
        <f t="shared" si="13"/>
        <v>23300.84894760637</v>
      </c>
      <c r="H14" s="36">
        <f t="shared" si="14"/>
        <v>471920.6811674285</v>
      </c>
      <c r="I14" s="36">
        <f t="shared" si="15"/>
        <v>14813.88456321897</v>
      </c>
      <c r="J14" s="36">
        <f t="shared" si="16"/>
        <v>255726.62882403174</v>
      </c>
      <c r="L14" s="37">
        <f t="shared" ref="L14:L17" si="25">IFERROR(B14/$B14,"")</f>
        <v>1</v>
      </c>
      <c r="M14" s="37">
        <f t="shared" si="17"/>
        <v>2.2127150239791673E-3</v>
      </c>
      <c r="N14" s="37">
        <f t="shared" si="18"/>
        <v>0.66841947771514532</v>
      </c>
      <c r="O14" s="37">
        <f t="shared" si="19"/>
        <v>1.1510000080874088E-2</v>
      </c>
      <c r="P14" s="37">
        <f t="shared" si="20"/>
        <v>0.63782966299767896</v>
      </c>
      <c r="Q14" s="37">
        <f t="shared" si="21"/>
        <v>3.0010756253588788E-2</v>
      </c>
      <c r="R14" s="37">
        <f t="shared" si="22"/>
        <v>0.60781890674409011</v>
      </c>
      <c r="S14" s="37">
        <f t="shared" si="23"/>
        <v>1.9079814636592293E-2</v>
      </c>
      <c r="T14" s="37">
        <f t="shared" si="24"/>
        <v>0.32936780726087556</v>
      </c>
    </row>
    <row r="15" spans="1:20">
      <c r="A15" s="22">
        <v>2009</v>
      </c>
      <c r="B15" s="36">
        <f t="shared" si="9"/>
        <v>895311.69326778455</v>
      </c>
      <c r="C15" s="36">
        <f t="shared" si="10"/>
        <v>1680.247828136575</v>
      </c>
      <c r="D15" s="36">
        <f t="shared" si="11"/>
        <v>641892.83228949201</v>
      </c>
      <c r="E15" s="36">
        <f t="shared" si="0"/>
        <v>213559.83567917033</v>
      </c>
      <c r="F15" s="36">
        <f t="shared" si="12"/>
        <v>415710.37331357895</v>
      </c>
      <c r="G15" s="36">
        <f t="shared" si="13"/>
        <v>43228.500235706109</v>
      </c>
      <c r="H15" s="36">
        <f t="shared" si="14"/>
        <v>372481.87307787285</v>
      </c>
      <c r="I15" s="36">
        <f t="shared" si="15"/>
        <v>12622.623296742768</v>
      </c>
      <c r="J15" s="36">
        <f t="shared" si="16"/>
        <v>251738.61315015602</v>
      </c>
      <c r="L15" s="37">
        <f t="shared" si="25"/>
        <v>1</v>
      </c>
      <c r="M15" s="37">
        <f t="shared" si="17"/>
        <v>1.8767182879114021E-3</v>
      </c>
      <c r="N15" s="37">
        <f t="shared" si="18"/>
        <v>0.7169490101784074</v>
      </c>
      <c r="O15" s="37">
        <f t="shared" si="19"/>
        <v>0.23853127048938849</v>
      </c>
      <c r="P15" s="37">
        <f t="shared" si="20"/>
        <v>0.4643191599523111</v>
      </c>
      <c r="Q15" s="37">
        <f t="shared" si="21"/>
        <v>4.8283185130674505E-2</v>
      </c>
      <c r="R15" s="37">
        <f t="shared" si="22"/>
        <v>0.41603597482163662</v>
      </c>
      <c r="S15" s="37">
        <f t="shared" si="23"/>
        <v>1.4098579736707835E-2</v>
      </c>
      <c r="T15" s="37">
        <f t="shared" si="24"/>
        <v>0.2811742715336813</v>
      </c>
    </row>
    <row r="16" spans="1:20">
      <c r="A16" s="22">
        <v>2010</v>
      </c>
      <c r="B16" s="36">
        <f t="shared" si="9"/>
        <v>1161338.944325282</v>
      </c>
      <c r="C16" s="36">
        <f t="shared" si="10"/>
        <v>1776.5550685442504</v>
      </c>
      <c r="D16" s="36">
        <f t="shared" si="11"/>
        <v>799156.01977058651</v>
      </c>
      <c r="E16" s="36">
        <f t="shared" si="0"/>
        <v>243094.28331623611</v>
      </c>
      <c r="F16" s="36">
        <f t="shared" si="12"/>
        <v>534909.77338431403</v>
      </c>
      <c r="G16" s="36">
        <f t="shared" si="13"/>
        <v>95418.726102769739</v>
      </c>
      <c r="H16" s="36">
        <f t="shared" si="14"/>
        <v>439491.04728154431</v>
      </c>
      <c r="I16" s="36">
        <f t="shared" si="15"/>
        <v>21151.96307003637</v>
      </c>
      <c r="J16" s="36">
        <f t="shared" si="16"/>
        <v>360406.36948615126</v>
      </c>
      <c r="L16" s="37">
        <f t="shared" si="25"/>
        <v>1</v>
      </c>
      <c r="M16" s="37">
        <f t="shared" si="17"/>
        <v>1.5297472604575389E-3</v>
      </c>
      <c r="N16" s="37">
        <f t="shared" si="18"/>
        <v>0.68813331687148616</v>
      </c>
      <c r="O16" s="37">
        <f t="shared" si="19"/>
        <v>0.20932242434827647</v>
      </c>
      <c r="P16" s="37">
        <f t="shared" si="20"/>
        <v>0.46059746467478313</v>
      </c>
      <c r="Q16" s="37">
        <f t="shared" si="21"/>
        <v>8.2162685208327688E-2</v>
      </c>
      <c r="R16" s="37">
        <f t="shared" si="22"/>
        <v>0.37843477946645548</v>
      </c>
      <c r="S16" s="37">
        <f t="shared" si="23"/>
        <v>1.8213427848426542E-2</v>
      </c>
      <c r="T16" s="37">
        <f t="shared" si="24"/>
        <v>0.31033693586805633</v>
      </c>
    </row>
    <row r="17" spans="1:38">
      <c r="A17" s="22">
        <v>2011</v>
      </c>
      <c r="B17" s="36">
        <f t="shared" si="9"/>
        <v>1437890.0308798451</v>
      </c>
      <c r="C17" s="36">
        <f t="shared" si="10"/>
        <v>1944.9693506014657</v>
      </c>
      <c r="D17" s="36">
        <f t="shared" si="11"/>
        <v>988133.15204867034</v>
      </c>
      <c r="E17" s="36">
        <f t="shared" si="0"/>
        <v>326351.56934138358</v>
      </c>
      <c r="F17" s="36">
        <f t="shared" si="12"/>
        <v>639232.38235700782</v>
      </c>
      <c r="G17" s="36">
        <f t="shared" si="13"/>
        <v>129507.53560400056</v>
      </c>
      <c r="H17" s="36">
        <f t="shared" si="14"/>
        <v>509724.84675300732</v>
      </c>
      <c r="I17" s="36">
        <f t="shared" si="15"/>
        <v>22549.200350278839</v>
      </c>
      <c r="J17" s="36">
        <f t="shared" si="16"/>
        <v>447811.90948057338</v>
      </c>
      <c r="L17" s="37">
        <f t="shared" si="25"/>
        <v>1</v>
      </c>
      <c r="M17" s="37">
        <f t="shared" si="17"/>
        <v>1.3526551466605124E-3</v>
      </c>
      <c r="N17" s="37">
        <f t="shared" si="18"/>
        <v>0.68721051737456684</v>
      </c>
      <c r="O17" s="37">
        <f t="shared" si="19"/>
        <v>0.22696559704339073</v>
      </c>
      <c r="P17" s="37">
        <f t="shared" si="20"/>
        <v>0.44456277505857761</v>
      </c>
      <c r="Q17" s="37">
        <f t="shared" si="21"/>
        <v>9.006776097109101E-2</v>
      </c>
      <c r="R17" s="37">
        <f t="shared" si="22"/>
        <v>0.35449501408748668</v>
      </c>
      <c r="S17" s="37">
        <f t="shared" si="23"/>
        <v>1.5682145272598477E-2</v>
      </c>
      <c r="T17" s="37">
        <f t="shared" si="24"/>
        <v>0.3114368274787726</v>
      </c>
    </row>
    <row r="18" spans="1:38">
      <c r="A18" s="22">
        <v>2012</v>
      </c>
      <c r="B18" s="36">
        <f t="shared" si="9"/>
        <v>1671618.1385425534</v>
      </c>
      <c r="C18" s="36">
        <f t="shared" si="10"/>
        <v>1086.4873530898913</v>
      </c>
      <c r="D18" s="36">
        <f t="shared" si="11"/>
        <v>1156311.1226213821</v>
      </c>
      <c r="E18" s="36">
        <f t="shared" si="0"/>
        <v>491882.79255614342</v>
      </c>
      <c r="F18" s="36">
        <f t="shared" si="12"/>
        <v>640994.24075375835</v>
      </c>
      <c r="G18" s="36">
        <f t="shared" si="13"/>
        <v>116541.49247104961</v>
      </c>
      <c r="H18" s="36">
        <f t="shared" si="14"/>
        <v>524452.74828270869</v>
      </c>
      <c r="I18" s="36">
        <f t="shared" si="15"/>
        <v>23434.089311480264</v>
      </c>
      <c r="J18" s="36">
        <f t="shared" si="16"/>
        <v>514220.52856808121</v>
      </c>
      <c r="L18" s="37">
        <f t="shared" ref="L18" si="26">IFERROR(B18/$B18,"")</f>
        <v>1</v>
      </c>
      <c r="M18" s="37">
        <f t="shared" ref="M18" si="27">IFERROR(C18/$B18,"")</f>
        <v>6.4996145234292289E-4</v>
      </c>
      <c r="N18" s="37">
        <f t="shared" ref="N18" si="28">IFERROR(D18/$B18,"")</f>
        <v>0.69173161977623909</v>
      </c>
      <c r="O18" s="37">
        <f t="shared" ref="O18" si="29">IFERROR(E18/$B18,"")</f>
        <v>0.29425547690276027</v>
      </c>
      <c r="P18" s="37">
        <f t="shared" ref="P18" si="30">IFERROR(F18/$B18,"")</f>
        <v>0.3834573375188588</v>
      </c>
      <c r="Q18" s="37">
        <f t="shared" ref="Q18" si="31">IFERROR(G18/$B18,"")</f>
        <v>6.9717772129859482E-2</v>
      </c>
      <c r="R18" s="37">
        <f t="shared" ref="R18" si="32">IFERROR(H18/$B18,"")</f>
        <v>0.31373956538899928</v>
      </c>
      <c r="S18" s="37">
        <f t="shared" ref="S18" si="33">IFERROR(I18/$B18,"")</f>
        <v>1.4018805354619999E-2</v>
      </c>
      <c r="T18" s="37">
        <f t="shared" ref="T18" si="34">IFERROR(J18/$B18,"")</f>
        <v>0.30761841877141788</v>
      </c>
    </row>
    <row r="20" spans="1:38" s="2" customFormat="1" hidden="1">
      <c r="A20" s="24"/>
      <c r="B20" s="274" t="s">
        <v>106</v>
      </c>
      <c r="C20" s="274"/>
      <c r="D20" s="274"/>
      <c r="E20" s="274"/>
      <c r="F20" s="274"/>
      <c r="G20" s="274"/>
      <c r="H20" s="274"/>
      <c r="I20" s="274"/>
      <c r="J20" s="274"/>
      <c r="K20" s="274"/>
      <c r="L20" s="274"/>
      <c r="M20" s="274"/>
      <c r="O20" s="274" t="s">
        <v>27</v>
      </c>
      <c r="P20" s="274"/>
      <c r="Q20" s="274"/>
      <c r="R20" s="274"/>
      <c r="S20" s="274"/>
      <c r="T20" s="274"/>
      <c r="U20" s="274"/>
      <c r="V20" s="274"/>
      <c r="W20" s="274"/>
      <c r="X20" s="274"/>
      <c r="Y20" s="274"/>
      <c r="Z20" s="274"/>
    </row>
    <row r="21" spans="1:38" s="2" customFormat="1" hidden="1">
      <c r="A21" s="25"/>
      <c r="B21" s="269" t="s">
        <v>107</v>
      </c>
      <c r="C21" s="26"/>
      <c r="D21" s="26"/>
      <c r="E21" s="26"/>
      <c r="F21" s="26"/>
      <c r="G21" s="26"/>
      <c r="H21" s="26"/>
      <c r="I21" s="26"/>
      <c r="J21" s="26"/>
      <c r="O21" s="269" t="s">
        <v>107</v>
      </c>
      <c r="P21" s="26"/>
      <c r="Q21" s="26"/>
      <c r="R21" s="26"/>
      <c r="S21" s="26"/>
      <c r="T21" s="26"/>
      <c r="U21" s="26"/>
      <c r="V21" s="26"/>
      <c r="W21" s="26"/>
    </row>
    <row r="22" spans="1:38" s="2" customFormat="1" hidden="1">
      <c r="A22" s="26"/>
      <c r="B22" s="269"/>
      <c r="C22" s="270" t="s">
        <v>108</v>
      </c>
      <c r="D22" s="26"/>
      <c r="E22" s="26"/>
      <c r="F22" s="26"/>
      <c r="G22" s="26"/>
      <c r="H22" s="26"/>
      <c r="I22" s="26"/>
      <c r="J22" s="26"/>
      <c r="M22" s="272" t="s">
        <v>109</v>
      </c>
      <c r="O22" s="269"/>
      <c r="P22" s="270" t="s">
        <v>108</v>
      </c>
      <c r="Q22" s="26"/>
      <c r="R22" s="26"/>
      <c r="S22" s="26"/>
      <c r="T22" s="26"/>
      <c r="U22" s="26"/>
      <c r="V22" s="26"/>
      <c r="W22" s="26"/>
      <c r="Z22" s="263" t="s">
        <v>109</v>
      </c>
    </row>
    <row r="23" spans="1:38" s="2" customFormat="1" hidden="1">
      <c r="A23" s="26"/>
      <c r="B23" s="269"/>
      <c r="C23" s="271"/>
      <c r="D23" s="259" t="s">
        <v>110</v>
      </c>
      <c r="E23" s="259" t="s">
        <v>111</v>
      </c>
      <c r="F23" s="26"/>
      <c r="G23" s="26"/>
      <c r="H23" s="259" t="s">
        <v>112</v>
      </c>
      <c r="I23" s="259" t="s">
        <v>113</v>
      </c>
      <c r="J23" s="259" t="s">
        <v>114</v>
      </c>
      <c r="K23" s="261" t="s">
        <v>115</v>
      </c>
      <c r="L23" s="267" t="s">
        <v>116</v>
      </c>
      <c r="M23" s="273"/>
      <c r="O23" s="269"/>
      <c r="P23" s="271"/>
      <c r="Q23" s="259" t="s">
        <v>110</v>
      </c>
      <c r="R23" s="259" t="s">
        <v>111</v>
      </c>
      <c r="S23" s="26"/>
      <c r="T23" s="26"/>
      <c r="U23" s="259" t="s">
        <v>112</v>
      </c>
      <c r="V23" s="259" t="s">
        <v>113</v>
      </c>
      <c r="W23" s="259" t="s">
        <v>114</v>
      </c>
      <c r="X23" s="261" t="s">
        <v>115</v>
      </c>
      <c r="Y23" s="267" t="s">
        <v>116</v>
      </c>
      <c r="Z23" s="264"/>
    </row>
    <row r="24" spans="1:38" s="2" customFormat="1" hidden="1">
      <c r="A24" s="26"/>
      <c r="B24" s="269"/>
      <c r="C24" s="271"/>
      <c r="D24" s="260"/>
      <c r="E24" s="260"/>
      <c r="F24" s="265" t="s">
        <v>34</v>
      </c>
      <c r="G24" s="266"/>
      <c r="H24" s="260"/>
      <c r="I24" s="260"/>
      <c r="J24" s="260"/>
      <c r="K24" s="262"/>
      <c r="L24" s="268"/>
      <c r="M24" s="273"/>
      <c r="O24" s="269"/>
      <c r="P24" s="271"/>
      <c r="Q24" s="260"/>
      <c r="R24" s="260"/>
      <c r="S24" s="265" t="s">
        <v>34</v>
      </c>
      <c r="T24" s="266"/>
      <c r="U24" s="260"/>
      <c r="V24" s="260"/>
      <c r="W24" s="260"/>
      <c r="X24" s="262"/>
      <c r="Y24" s="268"/>
      <c r="Z24" s="264"/>
      <c r="AB24" s="258" t="s">
        <v>37</v>
      </c>
      <c r="AC24" s="258"/>
      <c r="AD24" s="258"/>
      <c r="AE24" s="258"/>
      <c r="AF24" s="258"/>
      <c r="AH24" s="258" t="s">
        <v>38</v>
      </c>
      <c r="AI24" s="258"/>
      <c r="AJ24" s="258"/>
      <c r="AK24" s="258"/>
      <c r="AL24" s="258"/>
    </row>
    <row r="25" spans="1:38" s="29" customFormat="1" ht="51" hidden="1">
      <c r="A25" s="26"/>
      <c r="B25" s="269"/>
      <c r="C25" s="271"/>
      <c r="D25" s="260"/>
      <c r="E25" s="260"/>
      <c r="F25" s="27" t="s">
        <v>3</v>
      </c>
      <c r="G25" s="28" t="s">
        <v>117</v>
      </c>
      <c r="H25" s="260"/>
      <c r="I25" s="260"/>
      <c r="J25" s="260"/>
      <c r="K25" s="262"/>
      <c r="L25" s="268"/>
      <c r="M25" s="273"/>
      <c r="O25" s="269"/>
      <c r="P25" s="271"/>
      <c r="Q25" s="260"/>
      <c r="R25" s="260"/>
      <c r="S25" s="27" t="s">
        <v>3</v>
      </c>
      <c r="T25" s="28" t="s">
        <v>117</v>
      </c>
      <c r="U25" s="260"/>
      <c r="V25" s="260"/>
      <c r="W25" s="260"/>
      <c r="X25" s="262"/>
      <c r="Y25" s="268"/>
      <c r="Z25" s="264"/>
      <c r="AB25" s="12" t="s">
        <v>42</v>
      </c>
      <c r="AC25" s="12" t="s">
        <v>3</v>
      </c>
      <c r="AD25" s="12" t="s">
        <v>43</v>
      </c>
      <c r="AE25" s="12" t="s">
        <v>44</v>
      </c>
      <c r="AF25" s="12" t="s">
        <v>45</v>
      </c>
      <c r="AG25" s="2"/>
      <c r="AH25" s="12" t="s">
        <v>42</v>
      </c>
      <c r="AI25" s="12" t="s">
        <v>3</v>
      </c>
      <c r="AJ25" s="12" t="s">
        <v>43</v>
      </c>
      <c r="AK25" s="12" t="s">
        <v>44</v>
      </c>
      <c r="AL25" s="12" t="s">
        <v>45</v>
      </c>
    </row>
    <row r="26" spans="1:38" s="2" customFormat="1" hidden="1">
      <c r="A26" s="30" t="s">
        <v>118</v>
      </c>
      <c r="B26" s="31">
        <f>'United Kingdom RAW'!E59</f>
        <v>330894</v>
      </c>
      <c r="C26" s="26">
        <f>B26-M26</f>
        <v>264384</v>
      </c>
      <c r="D26" s="26">
        <f>'United Kingdom RAW'!G59</f>
        <v>1588</v>
      </c>
      <c r="E26" s="26">
        <f>'United Kingdom RAW'!H59</f>
        <v>21253</v>
      </c>
      <c r="F26" s="26">
        <f>'United Kingdom RAW'!J59</f>
        <v>1557</v>
      </c>
      <c r="G26" s="26">
        <f>'United Kingdom RAW'!K59</f>
        <v>19696</v>
      </c>
      <c r="H26" s="26">
        <f>'United Kingdom RAW'!L59</f>
        <v>8603</v>
      </c>
      <c r="I26" s="26">
        <f>'United Kingdom RAW'!M59</f>
        <v>182120</v>
      </c>
      <c r="J26" s="26">
        <f>'United Kingdom RAW'!F59</f>
        <v>3169</v>
      </c>
      <c r="K26" s="2">
        <f>'United Kingdom RAW'!N59</f>
        <v>785</v>
      </c>
      <c r="L26" s="2">
        <f>'United Kingdom RAW'!O59</f>
        <v>46866</v>
      </c>
      <c r="M26" s="2">
        <f>'United Kingdom RAW'!P59</f>
        <v>66510</v>
      </c>
      <c r="O26" s="17">
        <f t="shared" ref="O26:Z41" si="35">B26/$B26</f>
        <v>1</v>
      </c>
      <c r="P26" s="17">
        <f t="shared" si="35"/>
        <v>0.79899907523255176</v>
      </c>
      <c r="Q26" s="17">
        <f t="shared" si="35"/>
        <v>4.799119959866302E-3</v>
      </c>
      <c r="R26" s="17">
        <f t="shared" si="35"/>
        <v>6.4229028027102342E-2</v>
      </c>
      <c r="S26" s="17">
        <f t="shared" si="35"/>
        <v>4.7054343687102217E-3</v>
      </c>
      <c r="T26" s="17">
        <f t="shared" si="35"/>
        <v>5.9523593658392111E-2</v>
      </c>
      <c r="U26" s="17">
        <f t="shared" si="35"/>
        <v>2.5999262603734127E-2</v>
      </c>
      <c r="V26" s="17">
        <f t="shared" si="35"/>
        <v>0.55038773746275238</v>
      </c>
      <c r="W26" s="17">
        <f t="shared" si="35"/>
        <v>9.5770851088263914E-3</v>
      </c>
      <c r="X26" s="17">
        <f t="shared" si="35"/>
        <v>2.37236093733945E-3</v>
      </c>
      <c r="Y26" s="17">
        <f t="shared" si="35"/>
        <v>0.14163448113293078</v>
      </c>
      <c r="Z26" s="17">
        <f t="shared" si="35"/>
        <v>0.20100092476744819</v>
      </c>
      <c r="AB26" s="16">
        <f>G26/1000</f>
        <v>19.696000000000002</v>
      </c>
      <c r="AC26" s="16">
        <f>F26/1000</f>
        <v>1.5569999999999999</v>
      </c>
      <c r="AD26" s="16">
        <f>(J26+K26)/1000</f>
        <v>3.9540000000000002</v>
      </c>
      <c r="AE26" s="16">
        <f>(D26+H26+I26+L26)/1000</f>
        <v>239.17699999999999</v>
      </c>
      <c r="AF26" s="16">
        <f t="shared" ref="AF26:AF87" si="36">M26/1000</f>
        <v>66.510000000000005</v>
      </c>
      <c r="AH26" s="17">
        <f>T26</f>
        <v>5.9523593658392111E-2</v>
      </c>
      <c r="AI26" s="17">
        <f>S26</f>
        <v>4.7054343687102217E-3</v>
      </c>
      <c r="AJ26" s="17">
        <f>W26+X26</f>
        <v>1.1949446046165841E-2</v>
      </c>
      <c r="AK26" s="17">
        <f>Q26+U26+V26+Y26</f>
        <v>0.72282060115928359</v>
      </c>
      <c r="AL26" s="17">
        <f>Z26</f>
        <v>0.20100092476744819</v>
      </c>
    </row>
    <row r="27" spans="1:38" s="2" customFormat="1" hidden="1">
      <c r="A27" s="30" t="s">
        <v>119</v>
      </c>
      <c r="B27" s="31">
        <f>'United Kingdom RAW'!E60</f>
        <v>349657</v>
      </c>
      <c r="C27" s="26">
        <f t="shared" ref="C27:C87" si="37">B27-M27</f>
        <v>279351</v>
      </c>
      <c r="D27" s="26">
        <f>'United Kingdom RAW'!G60</f>
        <v>902</v>
      </c>
      <c r="E27" s="26">
        <f>'United Kingdom RAW'!H60</f>
        <v>25582</v>
      </c>
      <c r="F27" s="26">
        <f>'United Kingdom RAW'!J60</f>
        <v>1554</v>
      </c>
      <c r="G27" s="26">
        <f>'United Kingdom RAW'!K60</f>
        <v>24028</v>
      </c>
      <c r="H27" s="26">
        <f>'United Kingdom RAW'!L60</f>
        <v>10355</v>
      </c>
      <c r="I27" s="26">
        <f>'United Kingdom RAW'!M60</f>
        <v>187873</v>
      </c>
      <c r="J27" s="26">
        <f>'United Kingdom RAW'!F60</f>
        <v>3251</v>
      </c>
      <c r="K27" s="2">
        <f>'United Kingdom RAW'!N60</f>
        <v>801</v>
      </c>
      <c r="L27" s="2">
        <f>'United Kingdom RAW'!O60</f>
        <v>50587</v>
      </c>
      <c r="M27" s="2">
        <f>'United Kingdom RAW'!P60</f>
        <v>70306</v>
      </c>
      <c r="O27" s="17">
        <f t="shared" si="35"/>
        <v>1</v>
      </c>
      <c r="P27" s="17">
        <f t="shared" si="35"/>
        <v>0.79892866437680354</v>
      </c>
      <c r="Q27" s="17">
        <f t="shared" si="35"/>
        <v>2.5796709346588226E-3</v>
      </c>
      <c r="R27" s="17">
        <f t="shared" si="35"/>
        <v>7.3163128437297123E-2</v>
      </c>
      <c r="S27" s="17">
        <f t="shared" si="35"/>
        <v>4.4443554683589919E-3</v>
      </c>
      <c r="T27" s="17">
        <f t="shared" si="35"/>
        <v>6.8718772968938135E-2</v>
      </c>
      <c r="U27" s="17">
        <f t="shared" si="35"/>
        <v>2.9614736727707439E-2</v>
      </c>
      <c r="V27" s="17">
        <f t="shared" si="35"/>
        <v>0.53730656042922065</v>
      </c>
      <c r="W27" s="17">
        <f t="shared" si="35"/>
        <v>9.2976831580663336E-3</v>
      </c>
      <c r="X27" s="17">
        <f t="shared" si="35"/>
        <v>2.2908164286715269E-3</v>
      </c>
      <c r="Y27" s="17">
        <f t="shared" si="35"/>
        <v>0.14467606826118168</v>
      </c>
      <c r="Z27" s="17">
        <f t="shared" si="35"/>
        <v>0.20107133562319646</v>
      </c>
      <c r="AB27" s="16">
        <f t="shared" ref="AB27:AB87" si="38">G27/1000</f>
        <v>24.027999999999999</v>
      </c>
      <c r="AC27" s="16">
        <f t="shared" ref="AC27:AC87" si="39">F27/1000</f>
        <v>1.554</v>
      </c>
      <c r="AD27" s="16">
        <f t="shared" ref="AD27:AD87" si="40">(J27+K27)/1000</f>
        <v>4.0519999999999996</v>
      </c>
      <c r="AE27" s="16">
        <f t="shared" ref="AE27:AE87" si="41">(D27+H27+I27+L27)/1000</f>
        <v>249.71700000000001</v>
      </c>
      <c r="AF27" s="16">
        <f t="shared" si="36"/>
        <v>70.305999999999997</v>
      </c>
      <c r="AH27" s="17">
        <f t="shared" ref="AH27:AH87" si="42">T27</f>
        <v>6.8718772968938135E-2</v>
      </c>
      <c r="AI27" s="17">
        <f t="shared" ref="AI27:AI87" si="43">S27</f>
        <v>4.4443554683589919E-3</v>
      </c>
      <c r="AJ27" s="17">
        <f t="shared" ref="AJ27:AJ87" si="44">W27+X27</f>
        <v>1.158849958673786E-2</v>
      </c>
      <c r="AK27" s="17">
        <f t="shared" ref="AK27:AK87" si="45">Q27+U27+V27+Y27</f>
        <v>0.71417703635276863</v>
      </c>
      <c r="AL27" s="17">
        <f t="shared" ref="AL27:AL87" si="46">Z27</f>
        <v>0.20107133562319646</v>
      </c>
    </row>
    <row r="28" spans="1:38" s="2" customFormat="1" hidden="1">
      <c r="A28" s="30" t="s">
        <v>120</v>
      </c>
      <c r="B28" s="31">
        <f>'United Kingdom RAW'!E61</f>
        <v>359271</v>
      </c>
      <c r="C28" s="26">
        <f t="shared" si="37"/>
        <v>285342</v>
      </c>
      <c r="D28" s="26">
        <f>'United Kingdom RAW'!G61</f>
        <v>883</v>
      </c>
      <c r="E28" s="26">
        <f>'United Kingdom RAW'!H61</f>
        <v>21844</v>
      </c>
      <c r="F28" s="26">
        <f>'United Kingdom RAW'!J61</f>
        <v>1556</v>
      </c>
      <c r="G28" s="26">
        <f>'United Kingdom RAW'!K61</f>
        <v>20288</v>
      </c>
      <c r="H28" s="26">
        <f>'United Kingdom RAW'!L61</f>
        <v>12625</v>
      </c>
      <c r="I28" s="26">
        <f>'United Kingdom RAW'!M61</f>
        <v>195662</v>
      </c>
      <c r="J28" s="26">
        <f>'United Kingdom RAW'!F61</f>
        <v>3358</v>
      </c>
      <c r="K28" s="2">
        <f>'United Kingdom RAW'!N61</f>
        <v>813</v>
      </c>
      <c r="L28" s="2">
        <f>'United Kingdom RAW'!O61</f>
        <v>50157</v>
      </c>
      <c r="M28" s="2">
        <f>'United Kingdom RAW'!P61</f>
        <v>73929</v>
      </c>
      <c r="O28" s="17">
        <f t="shared" si="35"/>
        <v>1</v>
      </c>
      <c r="P28" s="17">
        <f t="shared" si="35"/>
        <v>0.79422497223544342</v>
      </c>
      <c r="Q28" s="17">
        <f t="shared" si="35"/>
        <v>2.4577547311082719E-3</v>
      </c>
      <c r="R28" s="17">
        <f t="shared" si="35"/>
        <v>6.0800899599466697E-2</v>
      </c>
      <c r="S28" s="17">
        <f t="shared" si="35"/>
        <v>4.3309924819982691E-3</v>
      </c>
      <c r="T28" s="17">
        <f t="shared" si="35"/>
        <v>5.6469907117468431E-2</v>
      </c>
      <c r="U28" s="17">
        <f t="shared" si="35"/>
        <v>3.5140604167884414E-2</v>
      </c>
      <c r="V28" s="17">
        <f t="shared" si="35"/>
        <v>0.5446083875403247</v>
      </c>
      <c r="W28" s="17">
        <f t="shared" si="35"/>
        <v>9.3467048551093748E-3</v>
      </c>
      <c r="X28" s="17">
        <f t="shared" si="35"/>
        <v>2.2629157377021801E-3</v>
      </c>
      <c r="Y28" s="17">
        <f t="shared" si="35"/>
        <v>0.1396077056038478</v>
      </c>
      <c r="Z28" s="17">
        <f t="shared" si="35"/>
        <v>0.20577502776455656</v>
      </c>
      <c r="AB28" s="16">
        <f t="shared" si="38"/>
        <v>20.288</v>
      </c>
      <c r="AC28" s="16">
        <f t="shared" si="39"/>
        <v>1.556</v>
      </c>
      <c r="AD28" s="16">
        <f t="shared" si="40"/>
        <v>4.1710000000000003</v>
      </c>
      <c r="AE28" s="16">
        <f t="shared" si="41"/>
        <v>259.327</v>
      </c>
      <c r="AF28" s="16">
        <f t="shared" si="36"/>
        <v>73.929000000000002</v>
      </c>
      <c r="AH28" s="17">
        <f t="shared" si="42"/>
        <v>5.6469907117468431E-2</v>
      </c>
      <c r="AI28" s="17">
        <f t="shared" si="43"/>
        <v>4.3309924819982691E-3</v>
      </c>
      <c r="AJ28" s="17">
        <f t="shared" si="44"/>
        <v>1.1609620592811554E-2</v>
      </c>
      <c r="AK28" s="17">
        <f t="shared" si="45"/>
        <v>0.72181445204316519</v>
      </c>
      <c r="AL28" s="17">
        <f t="shared" si="46"/>
        <v>0.20577502776455656</v>
      </c>
    </row>
    <row r="29" spans="1:38" s="2" customFormat="1" hidden="1">
      <c r="A29" s="30" t="s">
        <v>121</v>
      </c>
      <c r="B29" s="31">
        <f>'United Kingdom RAW'!E62</f>
        <v>344222</v>
      </c>
      <c r="C29" s="26">
        <f t="shared" si="37"/>
        <v>273132</v>
      </c>
      <c r="D29" s="26">
        <f>'United Kingdom RAW'!G62</f>
        <v>381</v>
      </c>
      <c r="E29" s="26">
        <f>'United Kingdom RAW'!H62</f>
        <v>15599</v>
      </c>
      <c r="F29" s="26">
        <f>'United Kingdom RAW'!J62</f>
        <v>1400</v>
      </c>
      <c r="G29" s="26">
        <f>'United Kingdom RAW'!K62</f>
        <v>14199</v>
      </c>
      <c r="H29" s="26">
        <f>'United Kingdom RAW'!L62</f>
        <v>12781</v>
      </c>
      <c r="I29" s="26">
        <f>'United Kingdom RAW'!M62</f>
        <v>192477</v>
      </c>
      <c r="J29" s="26">
        <f>'United Kingdom RAW'!F62</f>
        <v>3404</v>
      </c>
      <c r="K29" s="2">
        <f>'United Kingdom RAW'!N62</f>
        <v>686</v>
      </c>
      <c r="L29" s="2">
        <f>'United Kingdom RAW'!O62</f>
        <v>47804</v>
      </c>
      <c r="M29" s="2">
        <f>'United Kingdom RAW'!P62</f>
        <v>71090</v>
      </c>
      <c r="O29" s="17">
        <f t="shared" si="35"/>
        <v>1</v>
      </c>
      <c r="P29" s="17">
        <f t="shared" si="35"/>
        <v>0.79347630308347517</v>
      </c>
      <c r="Q29" s="17">
        <f t="shared" si="35"/>
        <v>1.1068438391503158E-3</v>
      </c>
      <c r="R29" s="17">
        <f t="shared" si="35"/>
        <v>4.5316685162482349E-2</v>
      </c>
      <c r="S29" s="17">
        <f t="shared" si="35"/>
        <v>4.0671427160379053E-3</v>
      </c>
      <c r="T29" s="17">
        <f t="shared" si="35"/>
        <v>4.1249542446444444E-2</v>
      </c>
      <c r="U29" s="17">
        <f t="shared" si="35"/>
        <v>3.7130107895486056E-2</v>
      </c>
      <c r="V29" s="17">
        <f t="shared" si="35"/>
        <v>0.55916530611059145</v>
      </c>
      <c r="W29" s="17">
        <f t="shared" si="35"/>
        <v>9.8889670038521654E-3</v>
      </c>
      <c r="X29" s="17">
        <f t="shared" si="35"/>
        <v>1.9928999308585736E-3</v>
      </c>
      <c r="Y29" s="17">
        <f t="shared" si="35"/>
        <v>0.13887549314105432</v>
      </c>
      <c r="Z29" s="17">
        <f t="shared" si="35"/>
        <v>0.20652369691652481</v>
      </c>
      <c r="AB29" s="16">
        <f t="shared" si="38"/>
        <v>14.199</v>
      </c>
      <c r="AC29" s="16">
        <f t="shared" si="39"/>
        <v>1.4</v>
      </c>
      <c r="AD29" s="16">
        <f t="shared" si="40"/>
        <v>4.09</v>
      </c>
      <c r="AE29" s="16">
        <f t="shared" si="41"/>
        <v>253.44300000000001</v>
      </c>
      <c r="AF29" s="16">
        <f t="shared" si="36"/>
        <v>71.09</v>
      </c>
      <c r="AH29" s="17">
        <f t="shared" si="42"/>
        <v>4.1249542446444444E-2</v>
      </c>
      <c r="AI29" s="17">
        <f t="shared" si="43"/>
        <v>4.0671427160379053E-3</v>
      </c>
      <c r="AJ29" s="17">
        <f t="shared" si="44"/>
        <v>1.1881866934710739E-2</v>
      </c>
      <c r="AK29" s="17">
        <f t="shared" si="45"/>
        <v>0.73627775098628212</v>
      </c>
      <c r="AL29" s="17">
        <f t="shared" si="46"/>
        <v>0.20652369691652481</v>
      </c>
    </row>
    <row r="30" spans="1:38" s="2" customFormat="1" hidden="1">
      <c r="A30" s="30" t="s">
        <v>122</v>
      </c>
      <c r="B30" s="31">
        <f>'United Kingdom RAW'!E63</f>
        <v>340383</v>
      </c>
      <c r="C30" s="26">
        <f t="shared" si="37"/>
        <v>271669</v>
      </c>
      <c r="D30" s="26">
        <f>'United Kingdom RAW'!G63</f>
        <v>225</v>
      </c>
      <c r="E30" s="26">
        <f>'United Kingdom RAW'!H63</f>
        <v>14851</v>
      </c>
      <c r="F30" s="26">
        <f>'United Kingdom RAW'!J63</f>
        <v>1365</v>
      </c>
      <c r="G30" s="26">
        <f>'United Kingdom RAW'!K63</f>
        <v>13486</v>
      </c>
      <c r="H30" s="26">
        <f>'United Kingdom RAW'!L63</f>
        <v>16245</v>
      </c>
      <c r="I30" s="26">
        <f>'United Kingdom RAW'!M63</f>
        <v>192485</v>
      </c>
      <c r="J30" s="26">
        <f>'United Kingdom RAW'!F63</f>
        <v>3668</v>
      </c>
      <c r="K30" s="2">
        <f>'United Kingdom RAW'!N63</f>
        <v>670</v>
      </c>
      <c r="L30" s="2">
        <f>'United Kingdom RAW'!O63</f>
        <v>43525</v>
      </c>
      <c r="M30" s="2">
        <f>'United Kingdom RAW'!P63</f>
        <v>68714</v>
      </c>
      <c r="O30" s="17">
        <f t="shared" si="35"/>
        <v>1</v>
      </c>
      <c r="P30" s="17">
        <f t="shared" si="35"/>
        <v>0.79812740354248013</v>
      </c>
      <c r="Q30" s="17">
        <f t="shared" si="35"/>
        <v>6.6102008619701926E-4</v>
      </c>
      <c r="R30" s="17">
        <f t="shared" si="35"/>
        <v>4.3630263556053032E-2</v>
      </c>
      <c r="S30" s="17">
        <f t="shared" si="35"/>
        <v>4.0101885229285837E-3</v>
      </c>
      <c r="T30" s="17">
        <f t="shared" si="35"/>
        <v>3.9620075033124452E-2</v>
      </c>
      <c r="U30" s="17">
        <f t="shared" si="35"/>
        <v>4.7725650223424787E-2</v>
      </c>
      <c r="V30" s="17">
        <f t="shared" si="35"/>
        <v>0.56549533907392557</v>
      </c>
      <c r="W30" s="17">
        <f t="shared" si="35"/>
        <v>1.0776096338536295E-2</v>
      </c>
      <c r="X30" s="17">
        <f t="shared" si="35"/>
        <v>1.9683709233422352E-3</v>
      </c>
      <c r="Y30" s="17">
        <f t="shared" si="35"/>
        <v>0.12787066334100117</v>
      </c>
      <c r="Z30" s="17">
        <f t="shared" si="35"/>
        <v>0.2018725964575199</v>
      </c>
      <c r="AB30" s="16">
        <f t="shared" si="38"/>
        <v>13.486000000000001</v>
      </c>
      <c r="AC30" s="16">
        <f t="shared" si="39"/>
        <v>1.365</v>
      </c>
      <c r="AD30" s="16">
        <f t="shared" si="40"/>
        <v>4.3380000000000001</v>
      </c>
      <c r="AE30" s="16">
        <f t="shared" si="41"/>
        <v>252.48</v>
      </c>
      <c r="AF30" s="16">
        <f t="shared" si="36"/>
        <v>68.713999999999999</v>
      </c>
      <c r="AH30" s="17">
        <f t="shared" si="42"/>
        <v>3.9620075033124452E-2</v>
      </c>
      <c r="AI30" s="17">
        <f t="shared" si="43"/>
        <v>4.0101885229285837E-3</v>
      </c>
      <c r="AJ30" s="17">
        <f t="shared" si="44"/>
        <v>1.274446726187853E-2</v>
      </c>
      <c r="AK30" s="17">
        <f t="shared" si="45"/>
        <v>0.74175267272454859</v>
      </c>
      <c r="AL30" s="17">
        <f t="shared" si="46"/>
        <v>0.2018725964575199</v>
      </c>
    </row>
    <row r="31" spans="1:38" s="2" customFormat="1" hidden="1">
      <c r="A31" s="30" t="s">
        <v>123</v>
      </c>
      <c r="B31" s="31">
        <f>'United Kingdom RAW'!E64</f>
        <v>327585</v>
      </c>
      <c r="C31" s="26">
        <f t="shared" si="37"/>
        <v>267161</v>
      </c>
      <c r="D31" s="26">
        <f>'United Kingdom RAW'!G64</f>
        <v>86</v>
      </c>
      <c r="E31" s="26">
        <f>'United Kingdom RAW'!H64</f>
        <v>14885</v>
      </c>
      <c r="F31" s="26">
        <f>'United Kingdom RAW'!J64</f>
        <v>1377</v>
      </c>
      <c r="G31" s="26">
        <f>'United Kingdom RAW'!K64</f>
        <v>13508</v>
      </c>
      <c r="H31" s="26">
        <f>'United Kingdom RAW'!L64</f>
        <v>21231</v>
      </c>
      <c r="I31" s="26">
        <f>'United Kingdom RAW'!M64</f>
        <v>186384</v>
      </c>
      <c r="J31" s="26">
        <f>'United Kingdom RAW'!F64</f>
        <v>3804</v>
      </c>
      <c r="K31" s="2">
        <f>'United Kingdom RAW'!N64</f>
        <v>675</v>
      </c>
      <c r="L31" s="2">
        <f>'United Kingdom RAW'!O64</f>
        <v>40096</v>
      </c>
      <c r="M31" s="2">
        <f>'United Kingdom RAW'!P64</f>
        <v>60424</v>
      </c>
      <c r="O31" s="17">
        <f t="shared" si="35"/>
        <v>1</v>
      </c>
      <c r="P31" s="17">
        <f t="shared" si="35"/>
        <v>0.81554710991040491</v>
      </c>
      <c r="Q31" s="17">
        <f t="shared" si="35"/>
        <v>2.6252728299525313E-4</v>
      </c>
      <c r="R31" s="17">
        <f t="shared" si="35"/>
        <v>4.5438588457957479E-2</v>
      </c>
      <c r="S31" s="17">
        <f t="shared" si="35"/>
        <v>4.2034891707495763E-3</v>
      </c>
      <c r="T31" s="17">
        <f t="shared" si="35"/>
        <v>4.1235099287207901E-2</v>
      </c>
      <c r="U31" s="17">
        <f t="shared" si="35"/>
        <v>6.4810659828746731E-2</v>
      </c>
      <c r="V31" s="17">
        <f t="shared" si="35"/>
        <v>0.5689637803928751</v>
      </c>
      <c r="W31" s="17">
        <f t="shared" si="35"/>
        <v>1.1612253308301661E-2</v>
      </c>
      <c r="X31" s="17">
        <f t="shared" si="35"/>
        <v>2.0605339072301844E-3</v>
      </c>
      <c r="Y31" s="17">
        <f t="shared" si="35"/>
        <v>0.12239876673229849</v>
      </c>
      <c r="Z31" s="17">
        <f t="shared" si="35"/>
        <v>0.18445289008959506</v>
      </c>
      <c r="AB31" s="16">
        <f t="shared" si="38"/>
        <v>13.507999999999999</v>
      </c>
      <c r="AC31" s="16">
        <f t="shared" si="39"/>
        <v>1.377</v>
      </c>
      <c r="AD31" s="16">
        <f t="shared" si="40"/>
        <v>4.4790000000000001</v>
      </c>
      <c r="AE31" s="16">
        <f t="shared" si="41"/>
        <v>247.797</v>
      </c>
      <c r="AF31" s="16">
        <f t="shared" si="36"/>
        <v>60.423999999999999</v>
      </c>
      <c r="AH31" s="17">
        <f t="shared" si="42"/>
        <v>4.1235099287207901E-2</v>
      </c>
      <c r="AI31" s="17">
        <f t="shared" si="43"/>
        <v>4.2034891707495763E-3</v>
      </c>
      <c r="AJ31" s="17">
        <f t="shared" si="44"/>
        <v>1.3672787215531846E-2</v>
      </c>
      <c r="AK31" s="17">
        <f t="shared" si="45"/>
        <v>0.75643573423691568</v>
      </c>
      <c r="AL31" s="17">
        <f t="shared" si="46"/>
        <v>0.18445289008959506</v>
      </c>
    </row>
    <row r="32" spans="1:38" s="2" customFormat="1" hidden="1">
      <c r="A32" s="30" t="s">
        <v>124</v>
      </c>
      <c r="B32" s="31">
        <f>'United Kingdom RAW'!E65</f>
        <v>333981</v>
      </c>
      <c r="C32" s="26">
        <f t="shared" si="37"/>
        <v>273056</v>
      </c>
      <c r="D32" s="26">
        <f>'United Kingdom RAW'!G65</f>
        <v>66</v>
      </c>
      <c r="E32" s="26">
        <f>'United Kingdom RAW'!H65</f>
        <v>15834</v>
      </c>
      <c r="F32" s="26">
        <f>'United Kingdom RAW'!J65</f>
        <v>1465</v>
      </c>
      <c r="G32" s="26">
        <f>'United Kingdom RAW'!K65</f>
        <v>14369</v>
      </c>
      <c r="H32" s="26">
        <f>'United Kingdom RAW'!L65</f>
        <v>21640</v>
      </c>
      <c r="I32" s="26">
        <f>'United Kingdom RAW'!M65</f>
        <v>192080</v>
      </c>
      <c r="J32" s="26">
        <f>'United Kingdom RAW'!F65</f>
        <v>3725</v>
      </c>
      <c r="K32" s="2">
        <f>'United Kingdom RAW'!N65</f>
        <v>672</v>
      </c>
      <c r="L32" s="2">
        <f>'United Kingdom RAW'!O65</f>
        <v>39039</v>
      </c>
      <c r="M32" s="2">
        <f>'United Kingdom RAW'!P65</f>
        <v>60925</v>
      </c>
      <c r="O32" s="17">
        <f t="shared" si="35"/>
        <v>1</v>
      </c>
      <c r="P32" s="17">
        <f t="shared" si="35"/>
        <v>0.81757944314197517</v>
      </c>
      <c r="Q32" s="17">
        <f t="shared" si="35"/>
        <v>1.9761603204972739E-4</v>
      </c>
      <c r="R32" s="17">
        <f t="shared" si="35"/>
        <v>4.7409882598111866E-2</v>
      </c>
      <c r="S32" s="17">
        <f t="shared" si="35"/>
        <v>4.386477075043191E-3</v>
      </c>
      <c r="T32" s="17">
        <f t="shared" si="35"/>
        <v>4.3023405523068679E-2</v>
      </c>
      <c r="U32" s="17">
        <f t="shared" si="35"/>
        <v>6.4794105053880308E-2</v>
      </c>
      <c r="V32" s="17">
        <f t="shared" si="35"/>
        <v>0.5751225369107823</v>
      </c>
      <c r="W32" s="17">
        <f t="shared" si="35"/>
        <v>1.1153329081594462E-2</v>
      </c>
      <c r="X32" s="17">
        <f t="shared" si="35"/>
        <v>2.0120905081426788E-3</v>
      </c>
      <c r="Y32" s="17">
        <f t="shared" si="35"/>
        <v>0.11688988295741375</v>
      </c>
      <c r="Z32" s="17">
        <f t="shared" si="35"/>
        <v>0.18242055685802486</v>
      </c>
      <c r="AB32" s="16">
        <f t="shared" si="38"/>
        <v>14.369</v>
      </c>
      <c r="AC32" s="16">
        <f t="shared" si="39"/>
        <v>1.4650000000000001</v>
      </c>
      <c r="AD32" s="16">
        <f t="shared" si="40"/>
        <v>4.3970000000000002</v>
      </c>
      <c r="AE32" s="16">
        <f t="shared" si="41"/>
        <v>252.82499999999999</v>
      </c>
      <c r="AF32" s="16">
        <f t="shared" si="36"/>
        <v>60.924999999999997</v>
      </c>
      <c r="AH32" s="17">
        <f t="shared" si="42"/>
        <v>4.3023405523068679E-2</v>
      </c>
      <c r="AI32" s="17">
        <f t="shared" si="43"/>
        <v>4.386477075043191E-3</v>
      </c>
      <c r="AJ32" s="17">
        <f t="shared" si="44"/>
        <v>1.316541958973714E-2</v>
      </c>
      <c r="AK32" s="17">
        <f t="shared" si="45"/>
        <v>0.75700414095412605</v>
      </c>
      <c r="AL32" s="17">
        <f t="shared" si="46"/>
        <v>0.18242055685802486</v>
      </c>
    </row>
    <row r="33" spans="1:38" s="2" customFormat="1" hidden="1">
      <c r="A33" s="30" t="s">
        <v>125</v>
      </c>
      <c r="B33" s="31">
        <f>'United Kingdom RAW'!E66</f>
        <v>328934</v>
      </c>
      <c r="C33" s="26">
        <f t="shared" si="37"/>
        <v>267700</v>
      </c>
      <c r="D33" s="26">
        <f>'United Kingdom RAW'!G66</f>
        <v>96</v>
      </c>
      <c r="E33" s="26">
        <f>'United Kingdom RAW'!H66</f>
        <v>12533</v>
      </c>
      <c r="F33" s="26">
        <f>'United Kingdom RAW'!J66</f>
        <v>1524</v>
      </c>
      <c r="G33" s="26">
        <f>'United Kingdom RAW'!K66</f>
        <v>11009</v>
      </c>
      <c r="H33" s="26">
        <f>'United Kingdom RAW'!L66</f>
        <v>18376</v>
      </c>
      <c r="I33" s="26">
        <f>'United Kingdom RAW'!M66</f>
        <v>189470</v>
      </c>
      <c r="J33" s="26">
        <f>'United Kingdom RAW'!F66</f>
        <v>3739</v>
      </c>
      <c r="K33" s="2">
        <f>'United Kingdom RAW'!N66</f>
        <v>637</v>
      </c>
      <c r="L33" s="2">
        <f>'United Kingdom RAW'!O66</f>
        <v>42849</v>
      </c>
      <c r="M33" s="2">
        <f>'United Kingdom RAW'!P66</f>
        <v>61234</v>
      </c>
      <c r="O33" s="17">
        <f t="shared" si="35"/>
        <v>1</v>
      </c>
      <c r="P33" s="17">
        <f t="shared" si="35"/>
        <v>0.81384107450126775</v>
      </c>
      <c r="Q33" s="17">
        <f t="shared" si="35"/>
        <v>2.9185186085962532E-4</v>
      </c>
      <c r="R33" s="17">
        <f t="shared" si="35"/>
        <v>3.8101868459934213E-2</v>
      </c>
      <c r="S33" s="17">
        <f t="shared" si="35"/>
        <v>4.6331482911465523E-3</v>
      </c>
      <c r="T33" s="17">
        <f t="shared" si="35"/>
        <v>3.3468720168787658E-2</v>
      </c>
      <c r="U33" s="17">
        <f t="shared" si="35"/>
        <v>5.5865310366213283E-2</v>
      </c>
      <c r="V33" s="17">
        <f t="shared" si="35"/>
        <v>0.57601220913617934</v>
      </c>
      <c r="W33" s="17">
        <f t="shared" si="35"/>
        <v>1.1367021955772282E-2</v>
      </c>
      <c r="X33" s="17">
        <f t="shared" si="35"/>
        <v>1.9365587017456389E-3</v>
      </c>
      <c r="Y33" s="17">
        <f t="shared" si="35"/>
        <v>0.13026625402056338</v>
      </c>
      <c r="Z33" s="17">
        <f t="shared" si="35"/>
        <v>0.18615892549873228</v>
      </c>
      <c r="AB33" s="16">
        <f t="shared" si="38"/>
        <v>11.009</v>
      </c>
      <c r="AC33" s="16">
        <f t="shared" si="39"/>
        <v>1.524</v>
      </c>
      <c r="AD33" s="16">
        <f t="shared" si="40"/>
        <v>4.3760000000000003</v>
      </c>
      <c r="AE33" s="16">
        <f t="shared" si="41"/>
        <v>250.791</v>
      </c>
      <c r="AF33" s="16">
        <f t="shared" si="36"/>
        <v>61.234000000000002</v>
      </c>
      <c r="AH33" s="17">
        <f t="shared" si="42"/>
        <v>3.3468720168787658E-2</v>
      </c>
      <c r="AI33" s="17">
        <f t="shared" si="43"/>
        <v>4.6331482911465523E-3</v>
      </c>
      <c r="AJ33" s="17">
        <f t="shared" si="44"/>
        <v>1.3303580657517921E-2</v>
      </c>
      <c r="AK33" s="17">
        <f t="shared" si="45"/>
        <v>0.7624356253838156</v>
      </c>
      <c r="AL33" s="17">
        <f t="shared" si="46"/>
        <v>0.18615892549873228</v>
      </c>
    </row>
    <row r="34" spans="1:38" s="2" customFormat="1" hidden="1">
      <c r="A34" s="30" t="s">
        <v>126</v>
      </c>
      <c r="B34" s="31">
        <f>'United Kingdom RAW'!E67</f>
        <v>334835</v>
      </c>
      <c r="C34" s="26">
        <f t="shared" si="37"/>
        <v>276360</v>
      </c>
      <c r="D34" s="26">
        <f>'United Kingdom RAW'!G67</f>
        <v>182</v>
      </c>
      <c r="E34" s="26">
        <f>'United Kingdom RAW'!H67</f>
        <v>13307</v>
      </c>
      <c r="F34" s="26">
        <f>'United Kingdom RAW'!J67</f>
        <v>1582</v>
      </c>
      <c r="G34" s="26">
        <f>'United Kingdom RAW'!K67</f>
        <v>11725</v>
      </c>
      <c r="H34" s="26">
        <f>'United Kingdom RAW'!L67</f>
        <v>24128</v>
      </c>
      <c r="I34" s="26">
        <f>'United Kingdom RAW'!M67</f>
        <v>197938</v>
      </c>
      <c r="J34" s="26">
        <f>'United Kingdom RAW'!F67</f>
        <v>3701</v>
      </c>
      <c r="K34" s="2">
        <f>'United Kingdom RAW'!N67</f>
        <v>685</v>
      </c>
      <c r="L34" s="2">
        <f>'United Kingdom RAW'!O67</f>
        <v>36419</v>
      </c>
      <c r="M34" s="2">
        <f>'United Kingdom RAW'!P67</f>
        <v>58475</v>
      </c>
      <c r="O34" s="17">
        <f t="shared" si="35"/>
        <v>1</v>
      </c>
      <c r="P34" s="17">
        <f t="shared" si="35"/>
        <v>0.8253617453372557</v>
      </c>
      <c r="Q34" s="17">
        <f t="shared" si="35"/>
        <v>5.4355130138725042E-4</v>
      </c>
      <c r="R34" s="17">
        <f t="shared" si="35"/>
        <v>3.9741962459121656E-2</v>
      </c>
      <c r="S34" s="17">
        <f t="shared" si="35"/>
        <v>4.7247151582122541E-3</v>
      </c>
      <c r="T34" s="17">
        <f t="shared" si="35"/>
        <v>3.5017247300909403E-2</v>
      </c>
      <c r="U34" s="17">
        <f t="shared" si="35"/>
        <v>7.2059372526766918E-2</v>
      </c>
      <c r="V34" s="17">
        <f t="shared" si="35"/>
        <v>0.59115086535159111</v>
      </c>
      <c r="W34" s="17">
        <f t="shared" si="35"/>
        <v>1.1053205310078099E-2</v>
      </c>
      <c r="X34" s="17">
        <f t="shared" si="35"/>
        <v>2.0457837442322338E-3</v>
      </c>
      <c r="Y34" s="17">
        <f t="shared" si="35"/>
        <v>0.10876700464407843</v>
      </c>
      <c r="Z34" s="17">
        <f t="shared" si="35"/>
        <v>0.17463825466274432</v>
      </c>
      <c r="AB34" s="16">
        <f t="shared" si="38"/>
        <v>11.725</v>
      </c>
      <c r="AC34" s="16">
        <f t="shared" si="39"/>
        <v>1.5820000000000001</v>
      </c>
      <c r="AD34" s="16">
        <f t="shared" si="40"/>
        <v>4.3860000000000001</v>
      </c>
      <c r="AE34" s="16">
        <f t="shared" si="41"/>
        <v>258.66699999999997</v>
      </c>
      <c r="AF34" s="16">
        <f t="shared" si="36"/>
        <v>58.475000000000001</v>
      </c>
      <c r="AH34" s="17">
        <f t="shared" si="42"/>
        <v>3.5017247300909403E-2</v>
      </c>
      <c r="AI34" s="17">
        <f t="shared" si="43"/>
        <v>4.7247151582122541E-3</v>
      </c>
      <c r="AJ34" s="17">
        <f t="shared" si="44"/>
        <v>1.3098989054310332E-2</v>
      </c>
      <c r="AK34" s="17">
        <f t="shared" si="45"/>
        <v>0.77252079382382366</v>
      </c>
      <c r="AL34" s="17">
        <f t="shared" si="46"/>
        <v>0.17463825466274432</v>
      </c>
    </row>
    <row r="35" spans="1:38" s="2" customFormat="1" hidden="1">
      <c r="A35" s="30" t="s">
        <v>127</v>
      </c>
      <c r="B35" s="31">
        <f>'United Kingdom RAW'!E68</f>
        <v>332795</v>
      </c>
      <c r="C35" s="26">
        <f t="shared" si="37"/>
        <v>273308</v>
      </c>
      <c r="D35" s="26">
        <f>'United Kingdom RAW'!G68</f>
        <v>394</v>
      </c>
      <c r="E35" s="26">
        <f>'United Kingdom RAW'!H68</f>
        <v>13293</v>
      </c>
      <c r="F35" s="26">
        <f>'United Kingdom RAW'!J68</f>
        <v>1625</v>
      </c>
      <c r="G35" s="26">
        <f>'United Kingdom RAW'!K68</f>
        <v>11668</v>
      </c>
      <c r="H35" s="26">
        <f>'United Kingdom RAW'!L68</f>
        <v>27514</v>
      </c>
      <c r="I35" s="26">
        <f>'United Kingdom RAW'!M68</f>
        <v>188836</v>
      </c>
      <c r="J35" s="26">
        <f>'United Kingdom RAW'!F68</f>
        <v>3567</v>
      </c>
      <c r="K35" s="2">
        <f>'United Kingdom RAW'!N68</f>
        <v>728</v>
      </c>
      <c r="L35" s="2">
        <f>'United Kingdom RAW'!O68</f>
        <v>38976</v>
      </c>
      <c r="M35" s="2">
        <f>'United Kingdom RAW'!P68</f>
        <v>59487</v>
      </c>
      <c r="O35" s="17">
        <f t="shared" si="35"/>
        <v>1</v>
      </c>
      <c r="P35" s="17">
        <f t="shared" si="35"/>
        <v>0.82125031926561398</v>
      </c>
      <c r="Q35" s="17">
        <f t="shared" si="35"/>
        <v>1.1839120179089229E-3</v>
      </c>
      <c r="R35" s="17">
        <f t="shared" si="35"/>
        <v>3.9943508766658156E-2</v>
      </c>
      <c r="S35" s="17">
        <f t="shared" si="35"/>
        <v>4.8828858606649742E-3</v>
      </c>
      <c r="T35" s="17">
        <f t="shared" si="35"/>
        <v>3.5060622905993176E-2</v>
      </c>
      <c r="U35" s="17">
        <f t="shared" si="35"/>
        <v>8.2675520966360674E-2</v>
      </c>
      <c r="V35" s="17">
        <f t="shared" si="35"/>
        <v>0.56742439039048065</v>
      </c>
      <c r="W35" s="17">
        <f t="shared" si="35"/>
        <v>1.0718310070764285E-2</v>
      </c>
      <c r="X35" s="17">
        <f t="shared" si="35"/>
        <v>2.1875328655779082E-3</v>
      </c>
      <c r="Y35" s="17">
        <f t="shared" si="35"/>
        <v>0.1171171441878634</v>
      </c>
      <c r="Z35" s="17">
        <f t="shared" si="35"/>
        <v>0.17874968073438605</v>
      </c>
      <c r="AB35" s="16">
        <f t="shared" si="38"/>
        <v>11.667999999999999</v>
      </c>
      <c r="AC35" s="16">
        <f t="shared" si="39"/>
        <v>1.625</v>
      </c>
      <c r="AD35" s="16">
        <f t="shared" si="40"/>
        <v>4.2949999999999999</v>
      </c>
      <c r="AE35" s="16">
        <f t="shared" si="41"/>
        <v>255.72</v>
      </c>
      <c r="AF35" s="16">
        <f t="shared" si="36"/>
        <v>59.487000000000002</v>
      </c>
      <c r="AH35" s="17">
        <f t="shared" si="42"/>
        <v>3.5060622905993176E-2</v>
      </c>
      <c r="AI35" s="17">
        <f t="shared" si="43"/>
        <v>4.8828858606649742E-3</v>
      </c>
      <c r="AJ35" s="17">
        <f t="shared" si="44"/>
        <v>1.2905842936342194E-2</v>
      </c>
      <c r="AK35" s="17">
        <f t="shared" si="45"/>
        <v>0.76840096756261356</v>
      </c>
      <c r="AL35" s="17">
        <f t="shared" si="46"/>
        <v>0.17874968073438605</v>
      </c>
    </row>
    <row r="36" spans="1:38" s="2" customFormat="1" hidden="1">
      <c r="A36" s="30" t="s">
        <v>128</v>
      </c>
      <c r="B36" s="31">
        <f>'United Kingdom RAW'!E69</f>
        <v>329197</v>
      </c>
      <c r="C36" s="26">
        <f t="shared" si="37"/>
        <v>266816</v>
      </c>
      <c r="D36" s="26">
        <f>'United Kingdom RAW'!G69</f>
        <v>478</v>
      </c>
      <c r="E36" s="26">
        <f>'United Kingdom RAW'!H69</f>
        <v>8630</v>
      </c>
      <c r="F36" s="26">
        <f>'United Kingdom RAW'!J69</f>
        <v>1630</v>
      </c>
      <c r="G36" s="26">
        <f>'United Kingdom RAW'!K69</f>
        <v>7000</v>
      </c>
      <c r="H36" s="26">
        <f>'United Kingdom RAW'!L69</f>
        <v>33088</v>
      </c>
      <c r="I36" s="26">
        <f>'United Kingdom RAW'!M69</f>
        <v>189848</v>
      </c>
      <c r="J36" s="26">
        <f>'United Kingdom RAW'!F69</f>
        <v>3545</v>
      </c>
      <c r="K36" s="2">
        <f>'United Kingdom RAW'!N69</f>
        <v>467</v>
      </c>
      <c r="L36" s="2">
        <f>'United Kingdom RAW'!O69</f>
        <v>30760</v>
      </c>
      <c r="M36" s="2">
        <f>'United Kingdom RAW'!P69</f>
        <v>62381</v>
      </c>
      <c r="O36" s="17">
        <f t="shared" si="35"/>
        <v>1</v>
      </c>
      <c r="P36" s="17">
        <f t="shared" si="35"/>
        <v>0.81050556353794234</v>
      </c>
      <c r="Q36" s="17">
        <f t="shared" si="35"/>
        <v>1.4520180925099561E-3</v>
      </c>
      <c r="R36" s="17">
        <f t="shared" si="35"/>
        <v>2.6215305728788538E-2</v>
      </c>
      <c r="S36" s="17">
        <f t="shared" si="35"/>
        <v>4.9514424493540344E-3</v>
      </c>
      <c r="T36" s="17">
        <f t="shared" si="35"/>
        <v>2.1263863279434504E-2</v>
      </c>
      <c r="U36" s="17">
        <f t="shared" si="35"/>
        <v>0.10051124402713268</v>
      </c>
      <c r="V36" s="17">
        <f t="shared" si="35"/>
        <v>0.57670027369629739</v>
      </c>
      <c r="W36" s="17">
        <f t="shared" si="35"/>
        <v>1.0768627903656474E-2</v>
      </c>
      <c r="X36" s="17">
        <f t="shared" si="35"/>
        <v>1.4186034502137019E-3</v>
      </c>
      <c r="Y36" s="17">
        <f t="shared" si="35"/>
        <v>9.343949063934362E-2</v>
      </c>
      <c r="Z36" s="17">
        <f t="shared" si="35"/>
        <v>0.18949443646205769</v>
      </c>
      <c r="AB36" s="16">
        <f t="shared" si="38"/>
        <v>7</v>
      </c>
      <c r="AC36" s="16">
        <f t="shared" si="39"/>
        <v>1.63</v>
      </c>
      <c r="AD36" s="16">
        <f t="shared" si="40"/>
        <v>4.0119999999999996</v>
      </c>
      <c r="AE36" s="16">
        <f t="shared" si="41"/>
        <v>254.17400000000001</v>
      </c>
      <c r="AF36" s="16">
        <f t="shared" si="36"/>
        <v>62.381</v>
      </c>
      <c r="AH36" s="17">
        <f t="shared" si="42"/>
        <v>2.1263863279434504E-2</v>
      </c>
      <c r="AI36" s="17">
        <f t="shared" si="43"/>
        <v>4.9514424493540344E-3</v>
      </c>
      <c r="AJ36" s="17">
        <f t="shared" si="44"/>
        <v>1.2187231353870176E-2</v>
      </c>
      <c r="AK36" s="17">
        <f t="shared" si="45"/>
        <v>0.77210302645528373</v>
      </c>
      <c r="AL36" s="17">
        <f t="shared" si="46"/>
        <v>0.18949443646205769</v>
      </c>
    </row>
    <row r="37" spans="1:38" s="2" customFormat="1" hidden="1">
      <c r="A37" s="30" t="s">
        <v>129</v>
      </c>
      <c r="B37" s="31">
        <f>'United Kingdom RAW'!E70</f>
        <v>319011</v>
      </c>
      <c r="C37" s="26">
        <f t="shared" si="37"/>
        <v>261668</v>
      </c>
      <c r="D37" s="26">
        <f>'United Kingdom RAW'!G70</f>
        <v>659</v>
      </c>
      <c r="E37" s="26">
        <f>'United Kingdom RAW'!H70</f>
        <v>9026</v>
      </c>
      <c r="F37" s="26">
        <f>'United Kingdom RAW'!J70</f>
        <v>1637</v>
      </c>
      <c r="G37" s="26">
        <f>'United Kingdom RAW'!K70</f>
        <v>7389</v>
      </c>
      <c r="H37" s="26">
        <f>'United Kingdom RAW'!L70</f>
        <v>36885</v>
      </c>
      <c r="I37" s="26">
        <f>'United Kingdom RAW'!M70</f>
        <v>180381</v>
      </c>
      <c r="J37" s="26">
        <f>'United Kingdom RAW'!F70</f>
        <v>3443</v>
      </c>
      <c r="K37" s="2">
        <f>'United Kingdom RAW'!N70</f>
        <v>390</v>
      </c>
      <c r="L37" s="2">
        <f>'United Kingdom RAW'!O70</f>
        <v>30884</v>
      </c>
      <c r="M37" s="2">
        <f>'United Kingdom RAW'!P70</f>
        <v>57343</v>
      </c>
      <c r="O37" s="17">
        <f t="shared" si="35"/>
        <v>1</v>
      </c>
      <c r="P37" s="17">
        <f t="shared" si="35"/>
        <v>0.82024757766973555</v>
      </c>
      <c r="Q37" s="17">
        <f t="shared" si="35"/>
        <v>2.0657594879173445E-3</v>
      </c>
      <c r="R37" s="17">
        <f t="shared" si="35"/>
        <v>2.8293695201732857E-2</v>
      </c>
      <c r="S37" s="17">
        <f t="shared" si="35"/>
        <v>5.1314844942650885E-3</v>
      </c>
      <c r="T37" s="17">
        <f t="shared" si="35"/>
        <v>2.3162210707467767E-2</v>
      </c>
      <c r="U37" s="17">
        <f t="shared" si="35"/>
        <v>0.11562297224860585</v>
      </c>
      <c r="V37" s="17">
        <f t="shared" si="35"/>
        <v>0.56543818238242571</v>
      </c>
      <c r="W37" s="17">
        <f t="shared" si="35"/>
        <v>1.07927312851281E-2</v>
      </c>
      <c r="X37" s="17">
        <f t="shared" si="35"/>
        <v>1.2225283767644376E-3</v>
      </c>
      <c r="Y37" s="17">
        <f t="shared" si="35"/>
        <v>9.6811708687161255E-2</v>
      </c>
      <c r="Z37" s="17">
        <f t="shared" si="35"/>
        <v>0.17975242233026448</v>
      </c>
      <c r="AB37" s="16">
        <f t="shared" si="38"/>
        <v>7.3890000000000002</v>
      </c>
      <c r="AC37" s="16">
        <f t="shared" si="39"/>
        <v>1.637</v>
      </c>
      <c r="AD37" s="16">
        <f t="shared" si="40"/>
        <v>3.8330000000000002</v>
      </c>
      <c r="AE37" s="16">
        <f t="shared" si="41"/>
        <v>248.809</v>
      </c>
      <c r="AF37" s="16">
        <f t="shared" si="36"/>
        <v>57.343000000000004</v>
      </c>
      <c r="AH37" s="17">
        <f t="shared" si="42"/>
        <v>2.3162210707467767E-2</v>
      </c>
      <c r="AI37" s="17">
        <f t="shared" si="43"/>
        <v>5.1314844942650885E-3</v>
      </c>
      <c r="AJ37" s="17">
        <f t="shared" si="44"/>
        <v>1.2015259661892538E-2</v>
      </c>
      <c r="AK37" s="17">
        <f t="shared" si="45"/>
        <v>0.77993862280611015</v>
      </c>
      <c r="AL37" s="17">
        <f t="shared" si="46"/>
        <v>0.17975242233026448</v>
      </c>
    </row>
    <row r="38" spans="1:38" s="2" customFormat="1" hidden="1">
      <c r="A38" s="30" t="s">
        <v>130</v>
      </c>
      <c r="B38" s="31">
        <f>'United Kingdom RAW'!E71</f>
        <v>311321</v>
      </c>
      <c r="C38" s="26">
        <f t="shared" si="37"/>
        <v>250675</v>
      </c>
      <c r="D38" s="26">
        <f>'United Kingdom RAW'!G71</f>
        <v>699</v>
      </c>
      <c r="E38" s="26">
        <f>'United Kingdom RAW'!H71</f>
        <v>10372</v>
      </c>
      <c r="F38" s="26">
        <f>'United Kingdom RAW'!J71</f>
        <v>1910</v>
      </c>
      <c r="G38" s="26">
        <f>'United Kingdom RAW'!K71</f>
        <v>8462</v>
      </c>
      <c r="H38" s="26">
        <f>'United Kingdom RAW'!L71</f>
        <v>30262</v>
      </c>
      <c r="I38" s="26">
        <f>'United Kingdom RAW'!M71</f>
        <v>177120</v>
      </c>
      <c r="J38" s="26">
        <f>'United Kingdom RAW'!F71</f>
        <v>3649</v>
      </c>
      <c r="K38" s="2">
        <f>'United Kingdom RAW'!N71</f>
        <v>431</v>
      </c>
      <c r="L38" s="2">
        <f>'United Kingdom RAW'!O71</f>
        <v>28142</v>
      </c>
      <c r="M38" s="2">
        <f>'United Kingdom RAW'!P71</f>
        <v>60646</v>
      </c>
      <c r="O38" s="17">
        <f t="shared" si="35"/>
        <v>1</v>
      </c>
      <c r="P38" s="17">
        <f t="shared" si="35"/>
        <v>0.80519785045017844</v>
      </c>
      <c r="Q38" s="17">
        <f t="shared" si="35"/>
        <v>2.2452709582713661E-3</v>
      </c>
      <c r="R38" s="17">
        <f t="shared" si="35"/>
        <v>3.3316094963076699E-2</v>
      </c>
      <c r="S38" s="17">
        <f t="shared" si="35"/>
        <v>6.1351466813995845E-3</v>
      </c>
      <c r="T38" s="17">
        <f t="shared" si="35"/>
        <v>2.7180948281677112E-2</v>
      </c>
      <c r="U38" s="17">
        <f t="shared" si="35"/>
        <v>9.7205135535347764E-2</v>
      </c>
      <c r="V38" s="17">
        <f t="shared" si="35"/>
        <v>0.56893046084266718</v>
      </c>
      <c r="W38" s="17">
        <f t="shared" si="35"/>
        <v>1.172102106828643E-2</v>
      </c>
      <c r="X38" s="17">
        <f t="shared" si="35"/>
        <v>1.3844231516666077E-3</v>
      </c>
      <c r="Y38" s="17">
        <f t="shared" si="35"/>
        <v>9.0395443930862351E-2</v>
      </c>
      <c r="Z38" s="17">
        <f t="shared" si="35"/>
        <v>0.19480214954982156</v>
      </c>
      <c r="AB38" s="16">
        <f t="shared" si="38"/>
        <v>8.4619999999999997</v>
      </c>
      <c r="AC38" s="16">
        <f t="shared" si="39"/>
        <v>1.91</v>
      </c>
      <c r="AD38" s="16">
        <f t="shared" si="40"/>
        <v>4.08</v>
      </c>
      <c r="AE38" s="16">
        <f t="shared" si="41"/>
        <v>236.22300000000001</v>
      </c>
      <c r="AF38" s="16">
        <f t="shared" si="36"/>
        <v>60.646000000000001</v>
      </c>
      <c r="AH38" s="17">
        <f t="shared" si="42"/>
        <v>2.7180948281677112E-2</v>
      </c>
      <c r="AI38" s="17">
        <f t="shared" si="43"/>
        <v>6.1351466813995845E-3</v>
      </c>
      <c r="AJ38" s="17">
        <f t="shared" si="44"/>
        <v>1.3105444219953038E-2</v>
      </c>
      <c r="AK38" s="17">
        <f t="shared" si="45"/>
        <v>0.75877631126714862</v>
      </c>
      <c r="AL38" s="17">
        <f t="shared" si="46"/>
        <v>0.19480214954982156</v>
      </c>
    </row>
    <row r="39" spans="1:38" s="2" customFormat="1" hidden="1">
      <c r="A39" s="30" t="s">
        <v>46</v>
      </c>
      <c r="B39" s="31">
        <f>'United Kingdom RAW'!E72</f>
        <v>312539</v>
      </c>
      <c r="C39" s="26">
        <f t="shared" si="37"/>
        <v>252315</v>
      </c>
      <c r="D39" s="26">
        <f>'United Kingdom RAW'!G72</f>
        <v>681</v>
      </c>
      <c r="E39" s="26">
        <f>'United Kingdom RAW'!H72</f>
        <v>11286</v>
      </c>
      <c r="F39" s="26">
        <f>'United Kingdom RAW'!J72</f>
        <v>1922</v>
      </c>
      <c r="G39" s="26">
        <f>'United Kingdom RAW'!K72</f>
        <v>9364</v>
      </c>
      <c r="H39" s="26">
        <f>'United Kingdom RAW'!L72</f>
        <v>32189</v>
      </c>
      <c r="I39" s="26">
        <f>'United Kingdom RAW'!M72</f>
        <v>159769</v>
      </c>
      <c r="J39" s="26">
        <f>'United Kingdom RAW'!F72</f>
        <v>3267</v>
      </c>
      <c r="K39" s="2">
        <f>'United Kingdom RAW'!N72</f>
        <v>506</v>
      </c>
      <c r="L39" s="2">
        <f>'United Kingdom RAW'!O72</f>
        <v>44617</v>
      </c>
      <c r="M39" s="2">
        <f>'United Kingdom RAW'!P72</f>
        <v>60224</v>
      </c>
      <c r="O39" s="17">
        <f t="shared" si="35"/>
        <v>1</v>
      </c>
      <c r="P39" s="17">
        <f t="shared" si="35"/>
        <v>0.80730724805544263</v>
      </c>
      <c r="Q39" s="17">
        <f t="shared" si="35"/>
        <v>2.1789280697768918E-3</v>
      </c>
      <c r="R39" s="17">
        <f t="shared" si="35"/>
        <v>3.6110693385465492E-2</v>
      </c>
      <c r="S39" s="17">
        <f t="shared" si="35"/>
        <v>6.1496325258607728E-3</v>
      </c>
      <c r="T39" s="17">
        <f t="shared" si="35"/>
        <v>2.9961060859604722E-2</v>
      </c>
      <c r="U39" s="17">
        <f t="shared" si="35"/>
        <v>0.10299194660506369</v>
      </c>
      <c r="V39" s="17">
        <f t="shared" si="35"/>
        <v>0.51119700261407375</v>
      </c>
      <c r="W39" s="17">
        <f t="shared" si="35"/>
        <v>1.045309545368738E-2</v>
      </c>
      <c r="X39" s="17">
        <f t="shared" si="35"/>
        <v>1.6189979490559578E-3</v>
      </c>
      <c r="Y39" s="17">
        <f t="shared" si="35"/>
        <v>0.1427565839783195</v>
      </c>
      <c r="Z39" s="17">
        <f t="shared" si="35"/>
        <v>0.19269275194455732</v>
      </c>
      <c r="AB39" s="16">
        <f t="shared" si="38"/>
        <v>9.3640000000000008</v>
      </c>
      <c r="AC39" s="16">
        <f t="shared" si="39"/>
        <v>1.9219999999999999</v>
      </c>
      <c r="AD39" s="16">
        <f t="shared" si="40"/>
        <v>3.7730000000000001</v>
      </c>
      <c r="AE39" s="16">
        <f t="shared" si="41"/>
        <v>237.256</v>
      </c>
      <c r="AF39" s="16">
        <f t="shared" si="36"/>
        <v>60.223999999999997</v>
      </c>
      <c r="AH39" s="17">
        <f t="shared" si="42"/>
        <v>2.9961060859604722E-2</v>
      </c>
      <c r="AI39" s="17">
        <f t="shared" si="43"/>
        <v>6.1496325258607728E-3</v>
      </c>
      <c r="AJ39" s="17">
        <f t="shared" si="44"/>
        <v>1.2072093402743338E-2</v>
      </c>
      <c r="AK39" s="17">
        <f t="shared" si="45"/>
        <v>0.75912446126723376</v>
      </c>
      <c r="AL39" s="17">
        <f t="shared" si="46"/>
        <v>0.19269275194455732</v>
      </c>
    </row>
    <row r="40" spans="1:38" s="2" customFormat="1" hidden="1">
      <c r="A40" s="30" t="s">
        <v>47</v>
      </c>
      <c r="B40" s="31">
        <f>'United Kingdom RAW'!E73</f>
        <v>300511</v>
      </c>
      <c r="C40" s="26">
        <f t="shared" si="37"/>
        <v>240648</v>
      </c>
      <c r="D40" s="26">
        <f>'United Kingdom RAW'!G73</f>
        <v>312</v>
      </c>
      <c r="E40" s="26">
        <f>'United Kingdom RAW'!H73</f>
        <v>3681</v>
      </c>
      <c r="F40" s="26">
        <f>'United Kingdom RAW'!J73</f>
        <v>1923</v>
      </c>
      <c r="G40" s="26">
        <f>'United Kingdom RAW'!K73</f>
        <v>1758</v>
      </c>
      <c r="H40" s="26">
        <f>'United Kingdom RAW'!L73</f>
        <v>22729</v>
      </c>
      <c r="I40" s="26">
        <f>'United Kingdom RAW'!M73</f>
        <v>171346</v>
      </c>
      <c r="J40" s="26">
        <f>'United Kingdom RAW'!F73</f>
        <v>3131</v>
      </c>
      <c r="K40" s="2">
        <f>'United Kingdom RAW'!N73</f>
        <v>660</v>
      </c>
      <c r="L40" s="2">
        <f>'United Kingdom RAW'!O73</f>
        <v>38789</v>
      </c>
      <c r="M40" s="2">
        <f>'United Kingdom RAW'!P73</f>
        <v>59863</v>
      </c>
      <c r="O40" s="17">
        <f t="shared" si="35"/>
        <v>1</v>
      </c>
      <c r="P40" s="17">
        <f t="shared" si="35"/>
        <v>0.80079597751829379</v>
      </c>
      <c r="Q40" s="17">
        <f t="shared" si="35"/>
        <v>1.0382315456006603E-3</v>
      </c>
      <c r="R40" s="17">
        <f t="shared" si="35"/>
        <v>1.2249135638961635E-2</v>
      </c>
      <c r="S40" s="17">
        <f t="shared" si="35"/>
        <v>6.3991001993271464E-3</v>
      </c>
      <c r="T40" s="17">
        <f t="shared" si="35"/>
        <v>5.8500354396344894E-3</v>
      </c>
      <c r="U40" s="17">
        <f t="shared" si="35"/>
        <v>7.5634502563966047E-2</v>
      </c>
      <c r="V40" s="17">
        <f t="shared" si="35"/>
        <v>0.57018212311695748</v>
      </c>
      <c r="W40" s="17">
        <f t="shared" si="35"/>
        <v>1.0418919773319445E-2</v>
      </c>
      <c r="X40" s="17">
        <f t="shared" si="35"/>
        <v>2.1962590387706272E-3</v>
      </c>
      <c r="Y40" s="17">
        <f t="shared" si="35"/>
        <v>0.12907680584071798</v>
      </c>
      <c r="Z40" s="17">
        <f t="shared" si="35"/>
        <v>0.19920402248170616</v>
      </c>
      <c r="AB40" s="16">
        <f t="shared" si="38"/>
        <v>1.758</v>
      </c>
      <c r="AC40" s="16">
        <f t="shared" si="39"/>
        <v>1.923</v>
      </c>
      <c r="AD40" s="16">
        <f t="shared" si="40"/>
        <v>3.7909999999999999</v>
      </c>
      <c r="AE40" s="16">
        <f t="shared" si="41"/>
        <v>233.17599999999999</v>
      </c>
      <c r="AF40" s="16">
        <f t="shared" si="36"/>
        <v>59.863</v>
      </c>
      <c r="AH40" s="17">
        <f t="shared" si="42"/>
        <v>5.8500354396344894E-3</v>
      </c>
      <c r="AI40" s="17">
        <f t="shared" si="43"/>
        <v>6.3991001993271464E-3</v>
      </c>
      <c r="AJ40" s="17">
        <f t="shared" si="44"/>
        <v>1.2615178812090073E-2</v>
      </c>
      <c r="AK40" s="17">
        <f t="shared" si="45"/>
        <v>0.77593166306724226</v>
      </c>
      <c r="AL40" s="17">
        <f t="shared" si="46"/>
        <v>0.19920402248170616</v>
      </c>
    </row>
    <row r="41" spans="1:38" s="2" customFormat="1" hidden="1">
      <c r="A41" s="30" t="s">
        <v>48</v>
      </c>
      <c r="B41" s="31">
        <f>'United Kingdom RAW'!E74</f>
        <v>298663</v>
      </c>
      <c r="C41" s="26">
        <f t="shared" si="37"/>
        <v>243364</v>
      </c>
      <c r="D41" s="26">
        <f>'United Kingdom RAW'!G74</f>
        <v>268</v>
      </c>
      <c r="E41" s="26">
        <f>'United Kingdom RAW'!H74</f>
        <v>6655</v>
      </c>
      <c r="F41" s="26">
        <f>'United Kingdom RAW'!J74</f>
        <v>1924</v>
      </c>
      <c r="G41" s="26">
        <f>'United Kingdom RAW'!K74</f>
        <v>4731</v>
      </c>
      <c r="H41" s="26">
        <f>'United Kingdom RAW'!L74</f>
        <v>25456</v>
      </c>
      <c r="I41" s="26">
        <f>'United Kingdom RAW'!M74</f>
        <v>170743</v>
      </c>
      <c r="J41" s="26">
        <f>'United Kingdom RAW'!F74</f>
        <v>2650</v>
      </c>
      <c r="K41" s="2">
        <f>'United Kingdom RAW'!N74</f>
        <v>844</v>
      </c>
      <c r="L41" s="2">
        <f>'United Kingdom RAW'!O74</f>
        <v>36748</v>
      </c>
      <c r="M41" s="2">
        <f>'United Kingdom RAW'!P74</f>
        <v>55299</v>
      </c>
      <c r="O41" s="17">
        <f t="shared" si="35"/>
        <v>1</v>
      </c>
      <c r="P41" s="17">
        <f t="shared" si="35"/>
        <v>0.81484482510387968</v>
      </c>
      <c r="Q41" s="17">
        <f t="shared" si="35"/>
        <v>8.9733244492956946E-4</v>
      </c>
      <c r="R41" s="17">
        <f t="shared" si="35"/>
        <v>2.2282639630620465E-2</v>
      </c>
      <c r="S41" s="17">
        <f t="shared" si="35"/>
        <v>6.4420433733003418E-3</v>
      </c>
      <c r="T41" s="17">
        <f t="shared" si="35"/>
        <v>1.5840596257320122E-2</v>
      </c>
      <c r="U41" s="17">
        <f t="shared" si="35"/>
        <v>8.5233189246742988E-2</v>
      </c>
      <c r="V41" s="17">
        <f t="shared" si="35"/>
        <v>0.57169117031570704</v>
      </c>
      <c r="W41" s="17">
        <f t="shared" si="35"/>
        <v>8.8728767875498465E-3</v>
      </c>
      <c r="X41" s="17">
        <f t="shared" si="35"/>
        <v>2.8259275504498383E-3</v>
      </c>
      <c r="Y41" s="17">
        <f t="shared" si="35"/>
        <v>0.12304168912787992</v>
      </c>
      <c r="Z41" s="17">
        <f t="shared" si="35"/>
        <v>0.18515517489612038</v>
      </c>
      <c r="AB41" s="16">
        <f t="shared" si="38"/>
        <v>4.7309999999999999</v>
      </c>
      <c r="AC41" s="16">
        <f t="shared" si="39"/>
        <v>1.9239999999999999</v>
      </c>
      <c r="AD41" s="16">
        <f t="shared" si="40"/>
        <v>3.4940000000000002</v>
      </c>
      <c r="AE41" s="16">
        <f t="shared" si="41"/>
        <v>233.215</v>
      </c>
      <c r="AF41" s="16">
        <f t="shared" si="36"/>
        <v>55.298999999999999</v>
      </c>
      <c r="AH41" s="17">
        <f t="shared" si="42"/>
        <v>1.5840596257320122E-2</v>
      </c>
      <c r="AI41" s="17">
        <f t="shared" si="43"/>
        <v>6.4420433733003418E-3</v>
      </c>
      <c r="AJ41" s="17">
        <f t="shared" si="44"/>
        <v>1.1698804337999684E-2</v>
      </c>
      <c r="AK41" s="17">
        <f t="shared" si="45"/>
        <v>0.78086338113525955</v>
      </c>
      <c r="AL41" s="17">
        <f t="shared" si="46"/>
        <v>0.18515517489612038</v>
      </c>
    </row>
    <row r="42" spans="1:38" s="2" customFormat="1" hidden="1">
      <c r="A42" s="30" t="s">
        <v>49</v>
      </c>
      <c r="B42" s="31">
        <f>'United Kingdom RAW'!E75</f>
        <v>300438</v>
      </c>
      <c r="C42" s="26">
        <f t="shared" si="37"/>
        <v>244706</v>
      </c>
      <c r="D42" s="26">
        <f>'United Kingdom RAW'!G75</f>
        <v>388</v>
      </c>
      <c r="E42" s="26">
        <f>'United Kingdom RAW'!H75</f>
        <v>2731</v>
      </c>
      <c r="F42" s="26">
        <f>'United Kingdom RAW'!J75</f>
        <v>1880</v>
      </c>
      <c r="G42" s="26">
        <f>'United Kingdom RAW'!K75</f>
        <v>851</v>
      </c>
      <c r="H42" s="26">
        <f>'United Kingdom RAW'!L75</f>
        <v>30229</v>
      </c>
      <c r="I42" s="26">
        <f>'United Kingdom RAW'!M75</f>
        <v>177246</v>
      </c>
      <c r="J42" s="26">
        <f>'United Kingdom RAW'!F75</f>
        <v>2971</v>
      </c>
      <c r="K42" s="2">
        <f>'United Kingdom RAW'!N75</f>
        <v>622</v>
      </c>
      <c r="L42" s="2">
        <f>'United Kingdom RAW'!O75</f>
        <v>30519</v>
      </c>
      <c r="M42" s="2">
        <f>'United Kingdom RAW'!P75</f>
        <v>55732</v>
      </c>
      <c r="O42" s="17">
        <f t="shared" ref="O42:Z63" si="47">B42/$B42</f>
        <v>1</v>
      </c>
      <c r="P42" s="17">
        <f t="shared" si="47"/>
        <v>0.81449750031620505</v>
      </c>
      <c r="Q42" s="17">
        <f t="shared" si="47"/>
        <v>1.2914478195168388E-3</v>
      </c>
      <c r="R42" s="17">
        <f t="shared" si="47"/>
        <v>9.0900618430424917E-3</v>
      </c>
      <c r="S42" s="17">
        <f t="shared" si="47"/>
        <v>6.2575306718857136E-3</v>
      </c>
      <c r="T42" s="17">
        <f t="shared" si="47"/>
        <v>2.8325311711567777E-3</v>
      </c>
      <c r="U42" s="17">
        <f t="shared" si="47"/>
        <v>0.10061643334065598</v>
      </c>
      <c r="V42" s="17">
        <f t="shared" si="47"/>
        <v>0.5899586603558804</v>
      </c>
      <c r="W42" s="17">
        <f t="shared" si="47"/>
        <v>9.8888955458364125E-3</v>
      </c>
      <c r="X42" s="17">
        <f t="shared" si="47"/>
        <v>2.0703106797409117E-3</v>
      </c>
      <c r="Y42" s="17">
        <f t="shared" si="47"/>
        <v>0.10158169073153196</v>
      </c>
      <c r="Z42" s="17">
        <f t="shared" si="47"/>
        <v>0.18550249968379498</v>
      </c>
      <c r="AB42" s="16">
        <f t="shared" si="38"/>
        <v>0.85099999999999998</v>
      </c>
      <c r="AC42" s="16">
        <f t="shared" si="39"/>
        <v>1.88</v>
      </c>
      <c r="AD42" s="16">
        <f t="shared" si="40"/>
        <v>3.593</v>
      </c>
      <c r="AE42" s="16">
        <f t="shared" si="41"/>
        <v>238.38200000000001</v>
      </c>
      <c r="AF42" s="16">
        <f t="shared" si="36"/>
        <v>55.731999999999999</v>
      </c>
      <c r="AH42" s="17">
        <f t="shared" si="42"/>
        <v>2.8325311711567777E-3</v>
      </c>
      <c r="AI42" s="17">
        <f t="shared" si="43"/>
        <v>6.2575306718857136E-3</v>
      </c>
      <c r="AJ42" s="17">
        <f t="shared" si="44"/>
        <v>1.1959206225577324E-2</v>
      </c>
      <c r="AK42" s="17">
        <f t="shared" si="45"/>
        <v>0.79344823224758521</v>
      </c>
      <c r="AL42" s="17">
        <f t="shared" si="46"/>
        <v>0.18550249968379498</v>
      </c>
    </row>
    <row r="43" spans="1:38" s="2" customFormat="1" hidden="1">
      <c r="A43" s="30" t="s">
        <v>50</v>
      </c>
      <c r="B43" s="31">
        <f>'United Kingdom RAW'!E76</f>
        <v>309815</v>
      </c>
      <c r="C43" s="26">
        <f t="shared" si="37"/>
        <v>253676</v>
      </c>
      <c r="D43" s="26">
        <f>'United Kingdom RAW'!G76</f>
        <v>398</v>
      </c>
      <c r="E43" s="26">
        <f>'United Kingdom RAW'!H76</f>
        <v>439</v>
      </c>
      <c r="F43" s="26">
        <f>'United Kingdom RAW'!J76</f>
        <v>1814</v>
      </c>
      <c r="G43" s="26">
        <f>'United Kingdom RAW'!K76</f>
        <v>-1375</v>
      </c>
      <c r="H43" s="26">
        <f>'United Kingdom RAW'!L76</f>
        <v>30728</v>
      </c>
      <c r="I43" s="26">
        <f>'United Kingdom RAW'!M76</f>
        <v>179603</v>
      </c>
      <c r="J43" s="26">
        <f>'United Kingdom RAW'!F76</f>
        <v>3001</v>
      </c>
      <c r="K43" s="2">
        <f>'United Kingdom RAW'!N76</f>
        <v>461</v>
      </c>
      <c r="L43" s="2">
        <f>'United Kingdom RAW'!O76</f>
        <v>39046</v>
      </c>
      <c r="M43" s="2">
        <f>'United Kingdom RAW'!P76</f>
        <v>56139</v>
      </c>
      <c r="O43" s="17">
        <f t="shared" si="47"/>
        <v>1</v>
      </c>
      <c r="P43" s="17">
        <f t="shared" si="47"/>
        <v>0.81879831512354151</v>
      </c>
      <c r="Q43" s="17">
        <f t="shared" si="47"/>
        <v>1.2846376063134451E-3</v>
      </c>
      <c r="R43" s="17">
        <f t="shared" si="47"/>
        <v>1.416974646159805E-3</v>
      </c>
      <c r="S43" s="17">
        <f t="shared" si="47"/>
        <v>5.8551070800316315E-3</v>
      </c>
      <c r="T43" s="17">
        <f t="shared" si="47"/>
        <v>-4.4381324338718265E-3</v>
      </c>
      <c r="U43" s="17">
        <f t="shared" si="47"/>
        <v>9.9181769765827987E-2</v>
      </c>
      <c r="V43" s="17">
        <f t="shared" si="47"/>
        <v>0.57971047237867757</v>
      </c>
      <c r="W43" s="17">
        <f t="shared" si="47"/>
        <v>9.686425770217711E-3</v>
      </c>
      <c r="X43" s="17">
        <f t="shared" si="47"/>
        <v>1.4879847651017542E-3</v>
      </c>
      <c r="Y43" s="17">
        <f t="shared" si="47"/>
        <v>0.12603005019124316</v>
      </c>
      <c r="Z43" s="17">
        <f t="shared" si="47"/>
        <v>0.18120168487645852</v>
      </c>
      <c r="AB43" s="16">
        <f t="shared" si="38"/>
        <v>-1.375</v>
      </c>
      <c r="AC43" s="16">
        <f t="shared" si="39"/>
        <v>1.8140000000000001</v>
      </c>
      <c r="AD43" s="16">
        <f t="shared" si="40"/>
        <v>3.4620000000000002</v>
      </c>
      <c r="AE43" s="16">
        <f t="shared" si="41"/>
        <v>249.77500000000001</v>
      </c>
      <c r="AF43" s="16">
        <f t="shared" si="36"/>
        <v>56.139000000000003</v>
      </c>
      <c r="AH43" s="17">
        <f t="shared" si="42"/>
        <v>-4.4381324338718265E-3</v>
      </c>
      <c r="AI43" s="17">
        <f t="shared" si="43"/>
        <v>5.8551070800316315E-3</v>
      </c>
      <c r="AJ43" s="17">
        <f t="shared" si="44"/>
        <v>1.1174410535319465E-2</v>
      </c>
      <c r="AK43" s="17">
        <f t="shared" si="45"/>
        <v>0.80620692994206211</v>
      </c>
      <c r="AL43" s="17">
        <f t="shared" si="46"/>
        <v>0.18120168487645852</v>
      </c>
    </row>
    <row r="44" spans="1:38" s="2" customFormat="1" hidden="1">
      <c r="A44" s="30" t="s">
        <v>51</v>
      </c>
      <c r="B44" s="31">
        <f>'United Kingdom RAW'!E77</f>
        <v>311141</v>
      </c>
      <c r="C44" s="26">
        <f t="shared" si="37"/>
        <v>254754</v>
      </c>
      <c r="D44" s="26">
        <f>'United Kingdom RAW'!G77</f>
        <v>458</v>
      </c>
      <c r="E44" s="26">
        <f>'United Kingdom RAW'!H77</f>
        <v>-1034</v>
      </c>
      <c r="F44" s="26">
        <f>'United Kingdom RAW'!J77</f>
        <v>1634</v>
      </c>
      <c r="G44" s="26">
        <f>'United Kingdom RAW'!K77</f>
        <v>-2668</v>
      </c>
      <c r="H44" s="26">
        <f>'United Kingdom RAW'!L77</f>
        <v>27284</v>
      </c>
      <c r="I44" s="26">
        <f>'United Kingdom RAW'!M77</f>
        <v>184299</v>
      </c>
      <c r="J44" s="26">
        <f>'United Kingdom RAW'!F77</f>
        <v>3220</v>
      </c>
      <c r="K44" s="2">
        <f>'United Kingdom RAW'!N77</f>
        <v>375</v>
      </c>
      <c r="L44" s="2">
        <f>'United Kingdom RAW'!O77</f>
        <v>40152</v>
      </c>
      <c r="M44" s="2">
        <f>'United Kingdom RAW'!P77</f>
        <v>56387</v>
      </c>
      <c r="O44" s="17">
        <f t="shared" si="47"/>
        <v>1</v>
      </c>
      <c r="P44" s="17">
        <f t="shared" si="47"/>
        <v>0.81877348211903933</v>
      </c>
      <c r="Q44" s="17">
        <f t="shared" si="47"/>
        <v>1.4720014398616704E-3</v>
      </c>
      <c r="R44" s="17">
        <f t="shared" si="47"/>
        <v>-3.3232521589890113E-3</v>
      </c>
      <c r="S44" s="17">
        <f t="shared" si="47"/>
        <v>5.2516383247466587E-3</v>
      </c>
      <c r="T44" s="17">
        <f t="shared" si="47"/>
        <v>-8.5748904837356695E-3</v>
      </c>
      <c r="U44" s="17">
        <f t="shared" si="47"/>
        <v>8.7690146910886058E-2</v>
      </c>
      <c r="V44" s="17">
        <f t="shared" si="47"/>
        <v>0.59233273660494756</v>
      </c>
      <c r="W44" s="17">
        <f t="shared" si="47"/>
        <v>1.0349005756232705E-2</v>
      </c>
      <c r="X44" s="17">
        <f t="shared" si="47"/>
        <v>1.2052413535985293E-3</v>
      </c>
      <c r="Y44" s="17">
        <f t="shared" si="47"/>
        <v>0.12904760221250172</v>
      </c>
      <c r="Z44" s="17">
        <f t="shared" si="47"/>
        <v>0.18122651788096072</v>
      </c>
      <c r="AB44" s="16">
        <f t="shared" si="38"/>
        <v>-2.6680000000000001</v>
      </c>
      <c r="AC44" s="16">
        <f t="shared" si="39"/>
        <v>1.6339999999999999</v>
      </c>
      <c r="AD44" s="16">
        <f t="shared" si="40"/>
        <v>3.5950000000000002</v>
      </c>
      <c r="AE44" s="16">
        <f t="shared" si="41"/>
        <v>252.19300000000001</v>
      </c>
      <c r="AF44" s="16">
        <f t="shared" si="36"/>
        <v>56.387</v>
      </c>
      <c r="AH44" s="17">
        <f t="shared" si="42"/>
        <v>-8.5748904837356695E-3</v>
      </c>
      <c r="AI44" s="17">
        <f t="shared" si="43"/>
        <v>5.2516383247466587E-3</v>
      </c>
      <c r="AJ44" s="17">
        <f t="shared" si="44"/>
        <v>1.1554247109831235E-2</v>
      </c>
      <c r="AK44" s="17">
        <f t="shared" si="45"/>
        <v>0.81054248716819699</v>
      </c>
      <c r="AL44" s="17">
        <f t="shared" si="46"/>
        <v>0.18122651788096072</v>
      </c>
    </row>
    <row r="45" spans="1:38" s="2" customFormat="1" hidden="1">
      <c r="A45" s="30" t="s">
        <v>52</v>
      </c>
      <c r="B45" s="31">
        <f>'United Kingdom RAW'!E78</f>
        <v>320505</v>
      </c>
      <c r="C45" s="26">
        <f t="shared" si="37"/>
        <v>263057</v>
      </c>
      <c r="D45" s="26">
        <f>'United Kingdom RAW'!G78</f>
        <v>405</v>
      </c>
      <c r="E45" s="26">
        <f>'United Kingdom RAW'!H78</f>
        <v>2185</v>
      </c>
      <c r="F45" s="26">
        <f>'United Kingdom RAW'!J78</f>
        <v>1821</v>
      </c>
      <c r="G45" s="26">
        <f>'United Kingdom RAW'!K78</f>
        <v>364</v>
      </c>
      <c r="H45" s="26">
        <f>'United Kingdom RAW'!L78</f>
        <v>30504</v>
      </c>
      <c r="I45" s="26">
        <f>'United Kingdom RAW'!M78</f>
        <v>186204</v>
      </c>
      <c r="J45" s="26">
        <f>'United Kingdom RAW'!F78</f>
        <v>3187</v>
      </c>
      <c r="K45" s="2">
        <f>'United Kingdom RAW'!N78</f>
        <v>431</v>
      </c>
      <c r="L45" s="2">
        <f>'United Kingdom RAW'!O78</f>
        <v>40141</v>
      </c>
      <c r="M45" s="2">
        <f>'United Kingdom RAW'!P78</f>
        <v>57448</v>
      </c>
      <c r="O45" s="17">
        <f t="shared" si="47"/>
        <v>1</v>
      </c>
      <c r="P45" s="17">
        <f t="shared" si="47"/>
        <v>0.82075786649194238</v>
      </c>
      <c r="Q45" s="17">
        <f t="shared" si="47"/>
        <v>1.2636308325923151E-3</v>
      </c>
      <c r="R45" s="17">
        <f t="shared" si="47"/>
        <v>6.8173663437387875E-3</v>
      </c>
      <c r="S45" s="17">
        <f t="shared" si="47"/>
        <v>5.6816586324706323E-3</v>
      </c>
      <c r="T45" s="17">
        <f t="shared" si="47"/>
        <v>1.135707711268155E-3</v>
      </c>
      <c r="U45" s="17">
        <f t="shared" si="47"/>
        <v>9.5174802265175273E-2</v>
      </c>
      <c r="V45" s="17">
        <f t="shared" si="47"/>
        <v>0.58097065568399864</v>
      </c>
      <c r="W45" s="17">
        <f t="shared" si="47"/>
        <v>9.9436826258560707E-3</v>
      </c>
      <c r="X45" s="17">
        <f t="shared" si="47"/>
        <v>1.344752811968612E-3</v>
      </c>
      <c r="Y45" s="17">
        <f t="shared" si="47"/>
        <v>0.12524297592861267</v>
      </c>
      <c r="Z45" s="17">
        <f t="shared" si="47"/>
        <v>0.17924213350805759</v>
      </c>
      <c r="AB45" s="16">
        <f t="shared" si="38"/>
        <v>0.36399999999999999</v>
      </c>
      <c r="AC45" s="16">
        <f t="shared" si="39"/>
        <v>1.821</v>
      </c>
      <c r="AD45" s="16">
        <f t="shared" si="40"/>
        <v>3.6179999999999999</v>
      </c>
      <c r="AE45" s="16">
        <f t="shared" si="41"/>
        <v>257.25400000000002</v>
      </c>
      <c r="AF45" s="16">
        <f t="shared" si="36"/>
        <v>57.448</v>
      </c>
      <c r="AH45" s="17">
        <f t="shared" si="42"/>
        <v>1.135707711268155E-3</v>
      </c>
      <c r="AI45" s="17">
        <f t="shared" si="43"/>
        <v>5.6816586324706323E-3</v>
      </c>
      <c r="AJ45" s="17">
        <f t="shared" si="44"/>
        <v>1.1288435437824682E-2</v>
      </c>
      <c r="AK45" s="17">
        <f t="shared" si="45"/>
        <v>0.80265206471037887</v>
      </c>
      <c r="AL45" s="17">
        <f t="shared" si="46"/>
        <v>0.17924213350805759</v>
      </c>
    </row>
    <row r="46" spans="1:38" s="2" customFormat="1" hidden="1">
      <c r="A46" s="30" t="s">
        <v>53</v>
      </c>
      <c r="B46" s="31">
        <f>'United Kingdom RAW'!E79</f>
        <v>324715</v>
      </c>
      <c r="C46" s="26">
        <f t="shared" si="37"/>
        <v>264141</v>
      </c>
      <c r="D46" s="26">
        <f>'United Kingdom RAW'!G79</f>
        <v>333</v>
      </c>
      <c r="E46" s="26">
        <f>'United Kingdom RAW'!H79</f>
        <v>101</v>
      </c>
      <c r="F46" s="26">
        <f>'United Kingdom RAW'!J79</f>
        <v>1756</v>
      </c>
      <c r="G46" s="26">
        <f>'United Kingdom RAW'!K79</f>
        <v>-1655</v>
      </c>
      <c r="H46" s="26">
        <f>'United Kingdom RAW'!L79</f>
        <v>28382</v>
      </c>
      <c r="I46" s="26">
        <f>'United Kingdom RAW'!M79</f>
        <v>191508</v>
      </c>
      <c r="J46" s="26">
        <f>'United Kingdom RAW'!F79</f>
        <v>3157</v>
      </c>
      <c r="K46" s="2">
        <f>'United Kingdom RAW'!N79</f>
        <v>616</v>
      </c>
      <c r="L46" s="2">
        <f>'United Kingdom RAW'!O79</f>
        <v>40044</v>
      </c>
      <c r="M46" s="2">
        <f>'United Kingdom RAW'!P79</f>
        <v>60574</v>
      </c>
      <c r="O46" s="17">
        <f t="shared" si="47"/>
        <v>1</v>
      </c>
      <c r="P46" s="17">
        <f t="shared" si="47"/>
        <v>0.81345487581417553</v>
      </c>
      <c r="Q46" s="17">
        <f t="shared" si="47"/>
        <v>1.0255146821058466E-3</v>
      </c>
      <c r="R46" s="17">
        <f t="shared" si="47"/>
        <v>3.1104199066874026E-4</v>
      </c>
      <c r="S46" s="17">
        <f t="shared" si="47"/>
        <v>5.4078191644980986E-3</v>
      </c>
      <c r="T46" s="17">
        <f t="shared" si="47"/>
        <v>-5.0967771738293583E-3</v>
      </c>
      <c r="U46" s="17">
        <f t="shared" si="47"/>
        <v>8.7405879001586001E-2</v>
      </c>
      <c r="V46" s="17">
        <f t="shared" si="47"/>
        <v>0.58977256979197146</v>
      </c>
      <c r="W46" s="17">
        <f t="shared" si="47"/>
        <v>9.7223719261506237E-3</v>
      </c>
      <c r="X46" s="17">
        <f t="shared" si="47"/>
        <v>1.897048180712317E-3</v>
      </c>
      <c r="Y46" s="17">
        <f t="shared" si="47"/>
        <v>0.12332045024098055</v>
      </c>
      <c r="Z46" s="17">
        <f t="shared" si="47"/>
        <v>0.1865451241858245</v>
      </c>
      <c r="AB46" s="16">
        <f t="shared" si="38"/>
        <v>-1.655</v>
      </c>
      <c r="AC46" s="16">
        <f t="shared" si="39"/>
        <v>1.756</v>
      </c>
      <c r="AD46" s="16">
        <f t="shared" si="40"/>
        <v>3.7730000000000001</v>
      </c>
      <c r="AE46" s="16">
        <f t="shared" si="41"/>
        <v>260.267</v>
      </c>
      <c r="AF46" s="16">
        <f t="shared" si="36"/>
        <v>60.573999999999998</v>
      </c>
      <c r="AH46" s="17">
        <f t="shared" si="42"/>
        <v>-5.0967771738293583E-3</v>
      </c>
      <c r="AI46" s="17">
        <f t="shared" si="43"/>
        <v>5.4078191644980986E-3</v>
      </c>
      <c r="AJ46" s="17">
        <f t="shared" si="44"/>
        <v>1.161942010686294E-2</v>
      </c>
      <c r="AK46" s="17">
        <f t="shared" si="45"/>
        <v>0.80152441371664396</v>
      </c>
      <c r="AL46" s="17">
        <f t="shared" si="46"/>
        <v>0.1865451241858245</v>
      </c>
    </row>
    <row r="47" spans="1:38" s="2" customFormat="1" hidden="1">
      <c r="A47" s="30" t="s">
        <v>54</v>
      </c>
      <c r="B47" s="31">
        <f>'United Kingdom RAW'!E80</f>
        <v>333425</v>
      </c>
      <c r="C47" s="26">
        <f t="shared" si="37"/>
        <v>271642</v>
      </c>
      <c r="D47" s="26">
        <f>'United Kingdom RAW'!G80</f>
        <v>335</v>
      </c>
      <c r="E47" s="26">
        <f>'United Kingdom RAW'!H80</f>
        <v>303</v>
      </c>
      <c r="F47" s="26">
        <f>'United Kingdom RAW'!J80</f>
        <v>1795</v>
      </c>
      <c r="G47" s="26">
        <f>'United Kingdom RAW'!K80</f>
        <v>-1492</v>
      </c>
      <c r="H47" s="26">
        <f>'United Kingdom RAW'!L80</f>
        <v>30404</v>
      </c>
      <c r="I47" s="26">
        <f>'United Kingdom RAW'!M80</f>
        <v>194178</v>
      </c>
      <c r="J47" s="26">
        <f>'United Kingdom RAW'!F80</f>
        <v>3177</v>
      </c>
      <c r="K47" s="2">
        <f>'United Kingdom RAW'!N80</f>
        <v>504</v>
      </c>
      <c r="L47" s="2">
        <f>'United Kingdom RAW'!O80</f>
        <v>42741</v>
      </c>
      <c r="M47" s="2">
        <f>'United Kingdom RAW'!P80</f>
        <v>61783</v>
      </c>
      <c r="O47" s="17">
        <f t="shared" si="47"/>
        <v>1</v>
      </c>
      <c r="P47" s="17">
        <f t="shared" si="47"/>
        <v>0.81470195696183545</v>
      </c>
      <c r="Q47" s="17">
        <f t="shared" si="47"/>
        <v>1.0047237009822298E-3</v>
      </c>
      <c r="R47" s="17">
        <f t="shared" si="47"/>
        <v>9.0875009372422581E-4</v>
      </c>
      <c r="S47" s="17">
        <f t="shared" si="47"/>
        <v>5.3835195321286647E-3</v>
      </c>
      <c r="T47" s="17">
        <f t="shared" si="47"/>
        <v>-4.4747694384044386E-3</v>
      </c>
      <c r="U47" s="17">
        <f t="shared" si="47"/>
        <v>9.1186923596011091E-2</v>
      </c>
      <c r="V47" s="17">
        <f t="shared" si="47"/>
        <v>0.58237384719202223</v>
      </c>
      <c r="W47" s="17">
        <f t="shared" si="47"/>
        <v>9.5283796955837139E-3</v>
      </c>
      <c r="X47" s="17">
        <f t="shared" si="47"/>
        <v>1.5115843143135637E-3</v>
      </c>
      <c r="Y47" s="17">
        <f t="shared" si="47"/>
        <v>0.12818774836919847</v>
      </c>
      <c r="Z47" s="17">
        <f t="shared" si="47"/>
        <v>0.18529804303816449</v>
      </c>
      <c r="AB47" s="16">
        <f t="shared" si="38"/>
        <v>-1.492</v>
      </c>
      <c r="AC47" s="16">
        <f t="shared" si="39"/>
        <v>1.7949999999999999</v>
      </c>
      <c r="AD47" s="16">
        <f t="shared" si="40"/>
        <v>3.681</v>
      </c>
      <c r="AE47" s="16">
        <f t="shared" si="41"/>
        <v>267.65800000000002</v>
      </c>
      <c r="AF47" s="16">
        <f t="shared" si="36"/>
        <v>61.783000000000001</v>
      </c>
      <c r="AH47" s="17">
        <f t="shared" si="42"/>
        <v>-4.4747694384044386E-3</v>
      </c>
      <c r="AI47" s="17">
        <f t="shared" si="43"/>
        <v>5.3835195321286647E-3</v>
      </c>
      <c r="AJ47" s="17">
        <f t="shared" si="44"/>
        <v>1.1039964009897277E-2</v>
      </c>
      <c r="AK47" s="17">
        <f t="shared" si="45"/>
        <v>0.80275324285821403</v>
      </c>
      <c r="AL47" s="17">
        <f t="shared" si="46"/>
        <v>0.18529804303816449</v>
      </c>
    </row>
    <row r="48" spans="1:38" s="2" customFormat="1" hidden="1">
      <c r="A48" s="30" t="s">
        <v>55</v>
      </c>
      <c r="B48" s="31">
        <f>'United Kingdom RAW'!E81</f>
        <v>333163</v>
      </c>
      <c r="C48" s="26">
        <f t="shared" si="37"/>
        <v>267051</v>
      </c>
      <c r="D48" s="26">
        <f>'United Kingdom RAW'!G81</f>
        <v>318</v>
      </c>
      <c r="E48" s="26">
        <f>'United Kingdom RAW'!H81</f>
        <v>-6338</v>
      </c>
      <c r="F48" s="26">
        <f>'United Kingdom RAW'!J81</f>
        <v>1786</v>
      </c>
      <c r="G48" s="26">
        <f>'United Kingdom RAW'!K81</f>
        <v>-8124</v>
      </c>
      <c r="H48" s="26">
        <f>'United Kingdom RAW'!L81</f>
        <v>31295</v>
      </c>
      <c r="I48" s="26">
        <f>'United Kingdom RAW'!M81</f>
        <v>203623</v>
      </c>
      <c r="J48" s="26">
        <f>'United Kingdom RAW'!F81</f>
        <v>3228</v>
      </c>
      <c r="K48" s="2">
        <f>'United Kingdom RAW'!N81</f>
        <v>272</v>
      </c>
      <c r="L48" s="2">
        <f>'United Kingdom RAW'!O81</f>
        <v>34653</v>
      </c>
      <c r="M48" s="2">
        <f>'United Kingdom RAW'!P81</f>
        <v>66112</v>
      </c>
      <c r="O48" s="17">
        <f t="shared" si="47"/>
        <v>1</v>
      </c>
      <c r="P48" s="17">
        <f t="shared" si="47"/>
        <v>0.80156259848782729</v>
      </c>
      <c r="Q48" s="17">
        <f t="shared" si="47"/>
        <v>9.5448774323679401E-4</v>
      </c>
      <c r="R48" s="17">
        <f t="shared" si="47"/>
        <v>-1.9023721121493083E-2</v>
      </c>
      <c r="S48" s="17">
        <f t="shared" si="47"/>
        <v>5.3607393378016163E-3</v>
      </c>
      <c r="T48" s="17">
        <f t="shared" si="47"/>
        <v>-2.43844604592947E-2</v>
      </c>
      <c r="U48" s="17">
        <f t="shared" si="47"/>
        <v>9.3932999762878833E-2</v>
      </c>
      <c r="V48" s="17">
        <f t="shared" si="47"/>
        <v>0.61118131365127581</v>
      </c>
      <c r="W48" s="17">
        <f t="shared" si="47"/>
        <v>9.6889510539885874E-3</v>
      </c>
      <c r="X48" s="17">
        <f t="shared" si="47"/>
        <v>8.164171891836729E-4</v>
      </c>
      <c r="Y48" s="17">
        <f t="shared" si="47"/>
        <v>0.10401215020875668</v>
      </c>
      <c r="Z48" s="17">
        <f t="shared" si="47"/>
        <v>0.19843740151217271</v>
      </c>
      <c r="AB48" s="16">
        <f t="shared" si="38"/>
        <v>-8.1240000000000006</v>
      </c>
      <c r="AC48" s="16">
        <f t="shared" si="39"/>
        <v>1.786</v>
      </c>
      <c r="AD48" s="16">
        <f t="shared" si="40"/>
        <v>3.5</v>
      </c>
      <c r="AE48" s="16">
        <f t="shared" si="41"/>
        <v>269.88900000000001</v>
      </c>
      <c r="AF48" s="16">
        <f t="shared" si="36"/>
        <v>66.111999999999995</v>
      </c>
      <c r="AH48" s="17">
        <f t="shared" si="42"/>
        <v>-2.43844604592947E-2</v>
      </c>
      <c r="AI48" s="17">
        <f t="shared" si="43"/>
        <v>5.3607393378016163E-3</v>
      </c>
      <c r="AJ48" s="17">
        <f t="shared" si="44"/>
        <v>1.0505368243172261E-2</v>
      </c>
      <c r="AK48" s="17">
        <f t="shared" si="45"/>
        <v>0.81008095136614811</v>
      </c>
      <c r="AL48" s="17">
        <f t="shared" si="46"/>
        <v>0.19843740151217271</v>
      </c>
    </row>
    <row r="49" spans="1:38" s="2" customFormat="1" hidden="1">
      <c r="A49" s="30" t="s">
        <v>56</v>
      </c>
      <c r="B49" s="31">
        <f>'United Kingdom RAW'!E82</f>
        <v>345235</v>
      </c>
      <c r="C49" s="26">
        <f t="shared" si="37"/>
        <v>275861</v>
      </c>
      <c r="D49" s="26">
        <f>'United Kingdom RAW'!G82</f>
        <v>297</v>
      </c>
      <c r="E49" s="26">
        <f>'United Kingdom RAW'!H82</f>
        <v>-8187</v>
      </c>
      <c r="F49" s="26">
        <f>'United Kingdom RAW'!J82</f>
        <v>1867</v>
      </c>
      <c r="G49" s="26">
        <f>'United Kingdom RAW'!K82</f>
        <v>-10054</v>
      </c>
      <c r="H49" s="26">
        <f>'United Kingdom RAW'!L82</f>
        <v>34607</v>
      </c>
      <c r="I49" s="26">
        <f>'United Kingdom RAW'!M82</f>
        <v>213638</v>
      </c>
      <c r="J49" s="26">
        <f>'United Kingdom RAW'!F82</f>
        <v>3165</v>
      </c>
      <c r="K49" s="2">
        <f>'United Kingdom RAW'!N82</f>
        <v>204</v>
      </c>
      <c r="L49" s="2">
        <f>'United Kingdom RAW'!O82</f>
        <v>32137</v>
      </c>
      <c r="M49" s="2">
        <f>'United Kingdom RAW'!P82</f>
        <v>69374</v>
      </c>
      <c r="O49" s="17">
        <f t="shared" si="47"/>
        <v>1</v>
      </c>
      <c r="P49" s="17">
        <f t="shared" si="47"/>
        <v>0.7990528190942402</v>
      </c>
      <c r="Q49" s="17">
        <f t="shared" si="47"/>
        <v>8.6028357495618931E-4</v>
      </c>
      <c r="R49" s="17">
        <f t="shared" si="47"/>
        <v>-2.3714281576317581E-2</v>
      </c>
      <c r="S49" s="17">
        <f t="shared" si="47"/>
        <v>5.4079105536808262E-3</v>
      </c>
      <c r="T49" s="17">
        <f t="shared" si="47"/>
        <v>-2.9122192129998406E-2</v>
      </c>
      <c r="U49" s="17">
        <f t="shared" si="47"/>
        <v>0.10024186423740351</v>
      </c>
      <c r="V49" s="17">
        <f t="shared" si="47"/>
        <v>0.61881906527437835</v>
      </c>
      <c r="W49" s="17">
        <f t="shared" si="47"/>
        <v>9.1676683997856528E-3</v>
      </c>
      <c r="X49" s="17">
        <f t="shared" si="47"/>
        <v>5.909018494648573E-4</v>
      </c>
      <c r="Y49" s="17">
        <f t="shared" si="47"/>
        <v>9.3087317334569208E-2</v>
      </c>
      <c r="Z49" s="17">
        <f t="shared" si="47"/>
        <v>0.20094718090575983</v>
      </c>
      <c r="AB49" s="16">
        <f t="shared" si="38"/>
        <v>-10.054</v>
      </c>
      <c r="AC49" s="16">
        <f t="shared" si="39"/>
        <v>1.867</v>
      </c>
      <c r="AD49" s="16">
        <f t="shared" si="40"/>
        <v>3.3690000000000002</v>
      </c>
      <c r="AE49" s="16">
        <f t="shared" si="41"/>
        <v>280.67899999999997</v>
      </c>
      <c r="AF49" s="16">
        <f t="shared" si="36"/>
        <v>69.373999999999995</v>
      </c>
      <c r="AH49" s="17">
        <f t="shared" si="42"/>
        <v>-2.9122192129998406E-2</v>
      </c>
      <c r="AI49" s="17">
        <f t="shared" si="43"/>
        <v>5.4079105536808262E-3</v>
      </c>
      <c r="AJ49" s="17">
        <f t="shared" si="44"/>
        <v>9.7585702492505103E-3</v>
      </c>
      <c r="AK49" s="17">
        <f t="shared" si="45"/>
        <v>0.81300853042130727</v>
      </c>
      <c r="AL49" s="17">
        <f t="shared" si="46"/>
        <v>0.20094718090575983</v>
      </c>
    </row>
    <row r="50" spans="1:38" s="2" customFormat="1" hidden="1">
      <c r="A50" s="30" t="s">
        <v>57</v>
      </c>
      <c r="B50" s="31">
        <f>'United Kingdom RAW'!E83</f>
        <v>344539</v>
      </c>
      <c r="C50" s="26">
        <f t="shared" si="37"/>
        <v>270776</v>
      </c>
      <c r="D50" s="26">
        <f>'United Kingdom RAW'!G83</f>
        <v>287</v>
      </c>
      <c r="E50" s="26">
        <f>'United Kingdom RAW'!H83</f>
        <v>-6439</v>
      </c>
      <c r="F50" s="26">
        <f>'United Kingdom RAW'!J83</f>
        <v>1902</v>
      </c>
      <c r="G50" s="26">
        <f>'United Kingdom RAW'!K83</f>
        <v>-8341</v>
      </c>
      <c r="H50" s="26">
        <f>'United Kingdom RAW'!L83</f>
        <v>28116</v>
      </c>
      <c r="I50" s="26">
        <f>'United Kingdom RAW'!M83</f>
        <v>217387</v>
      </c>
      <c r="J50" s="26">
        <f>'United Kingdom RAW'!F83</f>
        <v>3176</v>
      </c>
      <c r="K50" s="2">
        <f>'United Kingdom RAW'!N83</f>
        <v>227</v>
      </c>
      <c r="L50" s="2">
        <f>'United Kingdom RAW'!O83</f>
        <v>28022</v>
      </c>
      <c r="M50" s="2">
        <f>'United Kingdom RAW'!P83</f>
        <v>73763</v>
      </c>
      <c r="O50" s="17">
        <f t="shared" si="47"/>
        <v>1</v>
      </c>
      <c r="P50" s="17">
        <f t="shared" si="47"/>
        <v>0.78590812651107711</v>
      </c>
      <c r="Q50" s="17">
        <f t="shared" si="47"/>
        <v>8.3299713530253473E-4</v>
      </c>
      <c r="R50" s="17">
        <f t="shared" si="47"/>
        <v>-1.8688740607014011E-2</v>
      </c>
      <c r="S50" s="17">
        <f t="shared" si="47"/>
        <v>5.520420039531084E-3</v>
      </c>
      <c r="T50" s="17">
        <f t="shared" si="47"/>
        <v>-2.4209160646545092E-2</v>
      </c>
      <c r="U50" s="17">
        <f t="shared" si="47"/>
        <v>8.1604694969219738E-2</v>
      </c>
      <c r="V50" s="17">
        <f t="shared" si="47"/>
        <v>0.6309503423415056</v>
      </c>
      <c r="W50" s="17">
        <f t="shared" si="47"/>
        <v>9.2181146401423344E-3</v>
      </c>
      <c r="X50" s="17">
        <f t="shared" si="47"/>
        <v>6.5885139273057626E-4</v>
      </c>
      <c r="Y50" s="17">
        <f t="shared" si="47"/>
        <v>8.1331866639190342E-2</v>
      </c>
      <c r="Z50" s="17">
        <f t="shared" si="47"/>
        <v>0.21409187348892289</v>
      </c>
      <c r="AB50" s="16">
        <f t="shared" si="38"/>
        <v>-8.3409999999999993</v>
      </c>
      <c r="AC50" s="16">
        <f t="shared" si="39"/>
        <v>1.9019999999999999</v>
      </c>
      <c r="AD50" s="16">
        <f t="shared" si="40"/>
        <v>3.403</v>
      </c>
      <c r="AE50" s="16">
        <f t="shared" si="41"/>
        <v>273.81200000000001</v>
      </c>
      <c r="AF50" s="16">
        <f t="shared" si="36"/>
        <v>73.763000000000005</v>
      </c>
      <c r="AH50" s="17">
        <f t="shared" si="42"/>
        <v>-2.4209160646545092E-2</v>
      </c>
      <c r="AI50" s="17">
        <f t="shared" si="43"/>
        <v>5.520420039531084E-3</v>
      </c>
      <c r="AJ50" s="17">
        <f t="shared" si="44"/>
        <v>9.8769660328729102E-3</v>
      </c>
      <c r="AK50" s="17">
        <f t="shared" si="45"/>
        <v>0.79471990108521817</v>
      </c>
      <c r="AL50" s="17">
        <f t="shared" si="46"/>
        <v>0.21409187348892289</v>
      </c>
    </row>
    <row r="51" spans="1:38" s="2" customFormat="1" hidden="1">
      <c r="A51" s="30" t="s">
        <v>58</v>
      </c>
      <c r="B51" s="31">
        <f>'United Kingdom RAW'!E84</f>
        <v>362070</v>
      </c>
      <c r="C51" s="26">
        <f t="shared" si="37"/>
        <v>283459</v>
      </c>
      <c r="D51" s="26">
        <f>'United Kingdom RAW'!G84</f>
        <v>271</v>
      </c>
      <c r="E51" s="26">
        <f>'United Kingdom RAW'!H84</f>
        <v>-4439</v>
      </c>
      <c r="F51" s="26">
        <f>'United Kingdom RAW'!J84</f>
        <v>1949</v>
      </c>
      <c r="G51" s="26">
        <f>'United Kingdom RAW'!K84</f>
        <v>-6388</v>
      </c>
      <c r="H51" s="26">
        <f>'United Kingdom RAW'!L84</f>
        <v>32511</v>
      </c>
      <c r="I51" s="26">
        <f>'United Kingdom RAW'!M84</f>
        <v>219245</v>
      </c>
      <c r="J51" s="26">
        <f>'United Kingdom RAW'!F84</f>
        <v>3304</v>
      </c>
      <c r="K51" s="2">
        <f>'United Kingdom RAW'!N84</f>
        <v>190</v>
      </c>
      <c r="L51" s="2">
        <f>'United Kingdom RAW'!O84</f>
        <v>32377</v>
      </c>
      <c r="M51" s="2">
        <f>'United Kingdom RAW'!P84</f>
        <v>78611</v>
      </c>
      <c r="O51" s="17">
        <f t="shared" si="47"/>
        <v>1</v>
      </c>
      <c r="P51" s="17">
        <f t="shared" si="47"/>
        <v>0.78288452509183304</v>
      </c>
      <c r="Q51" s="17">
        <f t="shared" si="47"/>
        <v>7.4847405197889911E-4</v>
      </c>
      <c r="R51" s="17">
        <f t="shared" si="47"/>
        <v>-1.2260060209351782E-2</v>
      </c>
      <c r="S51" s="17">
        <f t="shared" si="47"/>
        <v>5.382937001132378E-3</v>
      </c>
      <c r="T51" s="17">
        <f t="shared" si="47"/>
        <v>-1.7642997210484162E-2</v>
      </c>
      <c r="U51" s="17">
        <f t="shared" si="47"/>
        <v>8.9792029165630949E-2</v>
      </c>
      <c r="V51" s="17">
        <f t="shared" si="47"/>
        <v>0.60553207943215404</v>
      </c>
      <c r="W51" s="17">
        <f t="shared" si="47"/>
        <v>9.1253072610268729E-3</v>
      </c>
      <c r="X51" s="17">
        <f t="shared" si="47"/>
        <v>5.2476040544646068E-4</v>
      </c>
      <c r="Y51" s="17">
        <f t="shared" si="47"/>
        <v>8.942193498494766E-2</v>
      </c>
      <c r="Z51" s="17">
        <f t="shared" si="47"/>
        <v>0.21711547490816693</v>
      </c>
      <c r="AB51" s="16">
        <f t="shared" si="38"/>
        <v>-6.3879999999999999</v>
      </c>
      <c r="AC51" s="16">
        <f t="shared" si="39"/>
        <v>1.9490000000000001</v>
      </c>
      <c r="AD51" s="16">
        <f t="shared" si="40"/>
        <v>3.4940000000000002</v>
      </c>
      <c r="AE51" s="16">
        <f t="shared" si="41"/>
        <v>284.404</v>
      </c>
      <c r="AF51" s="16">
        <f t="shared" si="36"/>
        <v>78.611000000000004</v>
      </c>
      <c r="AH51" s="17">
        <f t="shared" si="42"/>
        <v>-1.7642997210484162E-2</v>
      </c>
      <c r="AI51" s="17">
        <f t="shared" si="43"/>
        <v>5.382937001132378E-3</v>
      </c>
      <c r="AJ51" s="17">
        <f t="shared" si="44"/>
        <v>9.6500676664733331E-3</v>
      </c>
      <c r="AK51" s="17">
        <f t="shared" si="45"/>
        <v>0.78549451763471156</v>
      </c>
      <c r="AL51" s="17">
        <f t="shared" si="46"/>
        <v>0.21711547490816693</v>
      </c>
    </row>
    <row r="52" spans="1:38" s="2" customFormat="1" hidden="1">
      <c r="A52" s="30" t="s">
        <v>59</v>
      </c>
      <c r="B52" s="31">
        <f>'United Kingdom RAW'!E85</f>
        <v>372934</v>
      </c>
      <c r="C52" s="26">
        <f t="shared" si="37"/>
        <v>289125</v>
      </c>
      <c r="D52" s="26">
        <f>'United Kingdom RAW'!G85</f>
        <v>276</v>
      </c>
      <c r="E52" s="26">
        <f>'United Kingdom RAW'!H85</f>
        <v>-1380</v>
      </c>
      <c r="F52" s="26">
        <f>'United Kingdom RAW'!J85</f>
        <v>1810</v>
      </c>
      <c r="G52" s="26">
        <f>'United Kingdom RAW'!K85</f>
        <v>-3190</v>
      </c>
      <c r="H52" s="26">
        <f>'United Kingdom RAW'!L85</f>
        <v>31087</v>
      </c>
      <c r="I52" s="26">
        <f>'United Kingdom RAW'!M85</f>
        <v>224629</v>
      </c>
      <c r="J52" s="26">
        <f>'United Kingdom RAW'!F85</f>
        <v>3301</v>
      </c>
      <c r="K52" s="2">
        <f>'United Kingdom RAW'!N85</f>
        <v>175</v>
      </c>
      <c r="L52" s="2">
        <f>'United Kingdom RAW'!O85</f>
        <v>31037</v>
      </c>
      <c r="M52" s="2">
        <f>'United Kingdom RAW'!P85</f>
        <v>83809</v>
      </c>
      <c r="O52" s="17">
        <f t="shared" si="47"/>
        <v>1</v>
      </c>
      <c r="P52" s="17">
        <f t="shared" si="47"/>
        <v>0.77527122761668288</v>
      </c>
      <c r="Q52" s="17">
        <f t="shared" si="47"/>
        <v>7.4007733271838985E-4</v>
      </c>
      <c r="R52" s="17">
        <f t="shared" si="47"/>
        <v>-3.7003866635919491E-3</v>
      </c>
      <c r="S52" s="17">
        <f t="shared" si="47"/>
        <v>4.8534056964503105E-3</v>
      </c>
      <c r="T52" s="17">
        <f t="shared" si="47"/>
        <v>-8.5537923600422592E-3</v>
      </c>
      <c r="U52" s="17">
        <f t="shared" si="47"/>
        <v>8.33579131964369E-2</v>
      </c>
      <c r="V52" s="17">
        <f t="shared" si="47"/>
        <v>0.60232909844637383</v>
      </c>
      <c r="W52" s="17">
        <f t="shared" si="47"/>
        <v>8.8514321568963945E-3</v>
      </c>
      <c r="X52" s="17">
        <f t="shared" si="47"/>
        <v>4.6925193197723997E-4</v>
      </c>
      <c r="Y52" s="17">
        <f t="shared" si="47"/>
        <v>8.322384121587198E-2</v>
      </c>
      <c r="Z52" s="17">
        <f t="shared" si="47"/>
        <v>0.22472877238331715</v>
      </c>
      <c r="AB52" s="16">
        <f t="shared" si="38"/>
        <v>-3.19</v>
      </c>
      <c r="AC52" s="16">
        <f t="shared" si="39"/>
        <v>1.81</v>
      </c>
      <c r="AD52" s="16">
        <f t="shared" si="40"/>
        <v>3.476</v>
      </c>
      <c r="AE52" s="16">
        <f t="shared" si="41"/>
        <v>287.029</v>
      </c>
      <c r="AF52" s="16">
        <f t="shared" si="36"/>
        <v>83.808999999999997</v>
      </c>
      <c r="AH52" s="17">
        <f t="shared" si="42"/>
        <v>-8.5537923600422592E-3</v>
      </c>
      <c r="AI52" s="17">
        <f t="shared" si="43"/>
        <v>4.8534056964503105E-3</v>
      </c>
      <c r="AJ52" s="17">
        <f t="shared" si="44"/>
        <v>9.3206840888736351E-3</v>
      </c>
      <c r="AK52" s="17">
        <f t="shared" si="45"/>
        <v>0.76965093019140107</v>
      </c>
      <c r="AL52" s="17">
        <f t="shared" si="46"/>
        <v>0.22472877238331715</v>
      </c>
    </row>
    <row r="53" spans="1:38" s="2" customFormat="1" hidden="1">
      <c r="A53" s="30" t="s">
        <v>60</v>
      </c>
      <c r="B53" s="31">
        <f>'United Kingdom RAW'!E86</f>
        <v>381508</v>
      </c>
      <c r="C53" s="26">
        <f t="shared" si="37"/>
        <v>293088</v>
      </c>
      <c r="D53" s="26">
        <f>'United Kingdom RAW'!G86</f>
        <v>166</v>
      </c>
      <c r="E53" s="26">
        <f>'United Kingdom RAW'!H86</f>
        <v>-4565</v>
      </c>
      <c r="F53" s="26">
        <f>'United Kingdom RAW'!J86</f>
        <v>1869</v>
      </c>
      <c r="G53" s="26">
        <f>'United Kingdom RAW'!K86</f>
        <v>-6434</v>
      </c>
      <c r="H53" s="26">
        <f>'United Kingdom RAW'!L86</f>
        <v>35600</v>
      </c>
      <c r="I53" s="26">
        <f>'United Kingdom RAW'!M86</f>
        <v>225330</v>
      </c>
      <c r="J53" s="26">
        <f>'United Kingdom RAW'!F86</f>
        <v>3277</v>
      </c>
      <c r="K53" s="2">
        <f>'United Kingdom RAW'!N86</f>
        <v>215</v>
      </c>
      <c r="L53" s="2">
        <f>'United Kingdom RAW'!O86</f>
        <v>33065</v>
      </c>
      <c r="M53" s="2">
        <f>'United Kingdom RAW'!P86</f>
        <v>88420</v>
      </c>
      <c r="O53" s="17">
        <f t="shared" si="47"/>
        <v>1</v>
      </c>
      <c r="P53" s="17">
        <f t="shared" si="47"/>
        <v>0.7682355284817094</v>
      </c>
      <c r="Q53" s="17">
        <f t="shared" si="47"/>
        <v>4.351153842121266E-4</v>
      </c>
      <c r="R53" s="17">
        <f t="shared" si="47"/>
        <v>-1.1965673065833482E-2</v>
      </c>
      <c r="S53" s="17">
        <f t="shared" si="47"/>
        <v>4.8989798379064139E-3</v>
      </c>
      <c r="T53" s="17">
        <f t="shared" si="47"/>
        <v>-1.6864652903739896E-2</v>
      </c>
      <c r="U53" s="17">
        <f t="shared" si="47"/>
        <v>9.3313901674407881E-2</v>
      </c>
      <c r="V53" s="17">
        <f t="shared" si="47"/>
        <v>0.59062981641276202</v>
      </c>
      <c r="W53" s="17">
        <f t="shared" si="47"/>
        <v>8.5895970726695119E-3</v>
      </c>
      <c r="X53" s="17">
        <f t="shared" si="47"/>
        <v>5.6355305786510372E-4</v>
      </c>
      <c r="Y53" s="17">
        <f t="shared" si="47"/>
        <v>8.6669217945626306E-2</v>
      </c>
      <c r="Z53" s="17">
        <f t="shared" si="47"/>
        <v>0.23176447151829058</v>
      </c>
      <c r="AB53" s="16">
        <f t="shared" si="38"/>
        <v>-6.4340000000000002</v>
      </c>
      <c r="AC53" s="16">
        <f t="shared" si="39"/>
        <v>1.869</v>
      </c>
      <c r="AD53" s="16">
        <f t="shared" si="40"/>
        <v>3.492</v>
      </c>
      <c r="AE53" s="16">
        <f t="shared" si="41"/>
        <v>294.161</v>
      </c>
      <c r="AF53" s="16">
        <f t="shared" si="36"/>
        <v>88.42</v>
      </c>
      <c r="AH53" s="17">
        <f t="shared" si="42"/>
        <v>-1.6864652903739896E-2</v>
      </c>
      <c r="AI53" s="17">
        <f t="shared" si="43"/>
        <v>4.8989798379064139E-3</v>
      </c>
      <c r="AJ53" s="17">
        <f t="shared" si="44"/>
        <v>9.1531501305346149E-3</v>
      </c>
      <c r="AK53" s="17">
        <f t="shared" si="45"/>
        <v>0.77104805141700838</v>
      </c>
      <c r="AL53" s="17">
        <f t="shared" si="46"/>
        <v>0.23176447151829058</v>
      </c>
    </row>
    <row r="54" spans="1:38" s="2" customFormat="1" hidden="1">
      <c r="A54" s="30" t="s">
        <v>61</v>
      </c>
      <c r="B54" s="31">
        <f>'United Kingdom RAW'!E87</f>
        <v>403434</v>
      </c>
      <c r="C54" s="26">
        <f t="shared" si="37"/>
        <v>309315</v>
      </c>
      <c r="D54" s="26">
        <f>'United Kingdom RAW'!G87</f>
        <v>199</v>
      </c>
      <c r="E54" s="26">
        <f>'United Kingdom RAW'!H87</f>
        <v>-2131</v>
      </c>
      <c r="F54" s="26">
        <f>'United Kingdom RAW'!J87</f>
        <v>1840</v>
      </c>
      <c r="G54" s="26">
        <f>'United Kingdom RAW'!K87</f>
        <v>-3971</v>
      </c>
      <c r="H54" s="26">
        <f>'United Kingdom RAW'!L87</f>
        <v>40377</v>
      </c>
      <c r="I54" s="26">
        <f>'United Kingdom RAW'!M87</f>
        <v>228350</v>
      </c>
      <c r="J54" s="26">
        <f>'United Kingdom RAW'!F87</f>
        <v>2792</v>
      </c>
      <c r="K54" s="2">
        <f>'United Kingdom RAW'!N87</f>
        <v>179</v>
      </c>
      <c r="L54" s="2">
        <f>'United Kingdom RAW'!O87</f>
        <v>39549</v>
      </c>
      <c r="M54" s="2">
        <f>'United Kingdom RAW'!P87</f>
        <v>94119</v>
      </c>
      <c r="O54" s="17">
        <f t="shared" si="47"/>
        <v>1</v>
      </c>
      <c r="P54" s="17">
        <f t="shared" si="47"/>
        <v>0.76670533470158686</v>
      </c>
      <c r="Q54" s="17">
        <f t="shared" si="47"/>
        <v>4.9326531725139681E-4</v>
      </c>
      <c r="R54" s="17">
        <f t="shared" si="47"/>
        <v>-5.2821527189081735E-3</v>
      </c>
      <c r="S54" s="17">
        <f t="shared" si="47"/>
        <v>4.5608451444350256E-3</v>
      </c>
      <c r="T54" s="17">
        <f t="shared" si="47"/>
        <v>-9.8429978633431982E-3</v>
      </c>
      <c r="U54" s="17">
        <f t="shared" si="47"/>
        <v>0.10008328499828968</v>
      </c>
      <c r="V54" s="17">
        <f t="shared" si="47"/>
        <v>0.5660157547455098</v>
      </c>
      <c r="W54" s="17">
        <f t="shared" si="47"/>
        <v>6.9205867626427123E-3</v>
      </c>
      <c r="X54" s="17">
        <f t="shared" si="47"/>
        <v>4.4369091350753779E-4</v>
      </c>
      <c r="Y54" s="17">
        <f t="shared" si="47"/>
        <v>9.8030904683293923E-2</v>
      </c>
      <c r="Z54" s="17">
        <f t="shared" si="47"/>
        <v>0.23329466529841311</v>
      </c>
      <c r="AB54" s="16">
        <f t="shared" si="38"/>
        <v>-3.9710000000000001</v>
      </c>
      <c r="AC54" s="16">
        <f t="shared" si="39"/>
        <v>1.84</v>
      </c>
      <c r="AD54" s="16">
        <f t="shared" si="40"/>
        <v>2.9710000000000001</v>
      </c>
      <c r="AE54" s="16">
        <f t="shared" si="41"/>
        <v>308.47500000000002</v>
      </c>
      <c r="AF54" s="16">
        <f t="shared" si="36"/>
        <v>94.119</v>
      </c>
      <c r="AH54" s="17">
        <f t="shared" si="42"/>
        <v>-9.8429978633431982E-3</v>
      </c>
      <c r="AI54" s="17">
        <f t="shared" si="43"/>
        <v>4.5608451444350256E-3</v>
      </c>
      <c r="AJ54" s="17">
        <f t="shared" si="44"/>
        <v>7.3642776761502502E-3</v>
      </c>
      <c r="AK54" s="17">
        <f t="shared" si="45"/>
        <v>0.76462320974434483</v>
      </c>
      <c r="AL54" s="17">
        <f t="shared" si="46"/>
        <v>0.23329466529841311</v>
      </c>
    </row>
    <row r="55" spans="1:38" s="2" customFormat="1" hidden="1">
      <c r="A55" s="30" t="s">
        <v>62</v>
      </c>
      <c r="B55" s="31">
        <f>'United Kingdom RAW'!E88</f>
        <v>414728</v>
      </c>
      <c r="C55" s="26">
        <f t="shared" si="37"/>
        <v>309626</v>
      </c>
      <c r="D55" s="26">
        <f>'United Kingdom RAW'!G88</f>
        <v>176</v>
      </c>
      <c r="E55" s="26">
        <f>'United Kingdom RAW'!H88</f>
        <v>-1487</v>
      </c>
      <c r="F55" s="26">
        <f>'United Kingdom RAW'!J88</f>
        <v>1930</v>
      </c>
      <c r="G55" s="26">
        <f>'United Kingdom RAW'!K88</f>
        <v>-3417</v>
      </c>
      <c r="H55" s="26">
        <f>'United Kingdom RAW'!L88</f>
        <v>38420</v>
      </c>
      <c r="I55" s="26">
        <f>'United Kingdom RAW'!M88</f>
        <v>225437</v>
      </c>
      <c r="J55" s="26">
        <f>'United Kingdom RAW'!F88</f>
        <v>2807</v>
      </c>
      <c r="K55" s="2">
        <f>'United Kingdom RAW'!N88</f>
        <v>195</v>
      </c>
      <c r="L55" s="2">
        <f>'United Kingdom RAW'!O88</f>
        <v>44078</v>
      </c>
      <c r="M55" s="2">
        <f>'United Kingdom RAW'!P88</f>
        <v>105102</v>
      </c>
      <c r="O55" s="17">
        <f t="shared" si="47"/>
        <v>1</v>
      </c>
      <c r="P55" s="17">
        <f t="shared" si="47"/>
        <v>0.74657606913446883</v>
      </c>
      <c r="Q55" s="17">
        <f t="shared" si="47"/>
        <v>4.2437452981231071E-4</v>
      </c>
      <c r="R55" s="17">
        <f t="shared" si="47"/>
        <v>-3.5854825331301477E-3</v>
      </c>
      <c r="S55" s="17">
        <f t="shared" si="47"/>
        <v>4.6536525144190892E-3</v>
      </c>
      <c r="T55" s="17">
        <f t="shared" si="47"/>
        <v>-8.239135047549237E-3</v>
      </c>
      <c r="U55" s="17">
        <f t="shared" si="47"/>
        <v>9.2639030882891923E-2</v>
      </c>
      <c r="V55" s="17">
        <f t="shared" si="47"/>
        <v>0.54357795953010168</v>
      </c>
      <c r="W55" s="17">
        <f t="shared" si="47"/>
        <v>6.7682915067224783E-3</v>
      </c>
      <c r="X55" s="17">
        <f t="shared" si="47"/>
        <v>4.7018768928068516E-4</v>
      </c>
      <c r="Y55" s="17">
        <f t="shared" si="47"/>
        <v>0.10628170752878996</v>
      </c>
      <c r="Z55" s="17">
        <f t="shared" si="47"/>
        <v>0.25342393086553117</v>
      </c>
      <c r="AB55" s="16">
        <f t="shared" si="38"/>
        <v>-3.4169999999999998</v>
      </c>
      <c r="AC55" s="16">
        <f t="shared" si="39"/>
        <v>1.93</v>
      </c>
      <c r="AD55" s="16">
        <f t="shared" si="40"/>
        <v>3.0019999999999998</v>
      </c>
      <c r="AE55" s="16">
        <f t="shared" si="41"/>
        <v>308.11099999999999</v>
      </c>
      <c r="AF55" s="16">
        <f t="shared" si="36"/>
        <v>105.102</v>
      </c>
      <c r="AH55" s="17">
        <f t="shared" si="42"/>
        <v>-8.239135047549237E-3</v>
      </c>
      <c r="AI55" s="17">
        <f t="shared" si="43"/>
        <v>4.6536525144190892E-3</v>
      </c>
      <c r="AJ55" s="17">
        <f t="shared" si="44"/>
        <v>7.2384791960031633E-3</v>
      </c>
      <c r="AK55" s="17">
        <f t="shared" si="45"/>
        <v>0.74292307247159584</v>
      </c>
      <c r="AL55" s="17">
        <f t="shared" si="46"/>
        <v>0.25342393086553117</v>
      </c>
    </row>
    <row r="56" spans="1:38" s="2" customFormat="1" hidden="1">
      <c r="A56" s="30" t="s">
        <v>63</v>
      </c>
      <c r="B56" s="31">
        <f>'United Kingdom RAW'!E89</f>
        <v>424213</v>
      </c>
      <c r="C56" s="26">
        <f t="shared" si="37"/>
        <v>313525</v>
      </c>
      <c r="D56" s="26">
        <f>'United Kingdom RAW'!G89</f>
        <v>204</v>
      </c>
      <c r="E56" s="26">
        <f>'United Kingdom RAW'!H89</f>
        <v>-2753</v>
      </c>
      <c r="F56" s="26">
        <f>'United Kingdom RAW'!J89</f>
        <v>2135</v>
      </c>
      <c r="G56" s="26">
        <f>'United Kingdom RAW'!K89</f>
        <v>-4888</v>
      </c>
      <c r="H56" s="26">
        <f>'United Kingdom RAW'!L89</f>
        <v>44852</v>
      </c>
      <c r="I56" s="26">
        <f>'United Kingdom RAW'!M89</f>
        <v>231035</v>
      </c>
      <c r="J56" s="26">
        <f>'United Kingdom RAW'!F89</f>
        <v>2468</v>
      </c>
      <c r="K56" s="2">
        <f>'United Kingdom RAW'!N89</f>
        <v>180</v>
      </c>
      <c r="L56" s="2">
        <f>'United Kingdom RAW'!O89</f>
        <v>37539</v>
      </c>
      <c r="M56" s="2">
        <f>'United Kingdom RAW'!P89</f>
        <v>110688</v>
      </c>
      <c r="O56" s="17">
        <f t="shared" si="47"/>
        <v>1</v>
      </c>
      <c r="P56" s="17">
        <f t="shared" si="47"/>
        <v>0.73907447437961593</v>
      </c>
      <c r="Q56" s="17">
        <f t="shared" si="47"/>
        <v>4.808904960479759E-4</v>
      </c>
      <c r="R56" s="17">
        <f t="shared" si="47"/>
        <v>-6.4896643902944981E-3</v>
      </c>
      <c r="S56" s="17">
        <f t="shared" si="47"/>
        <v>5.0328490640315126E-3</v>
      </c>
      <c r="T56" s="17">
        <f t="shared" si="47"/>
        <v>-1.1522513454326011E-2</v>
      </c>
      <c r="U56" s="17">
        <f t="shared" si="47"/>
        <v>0.10572990455266576</v>
      </c>
      <c r="V56" s="17">
        <f t="shared" si="47"/>
        <v>0.54462027330609863</v>
      </c>
      <c r="W56" s="17">
        <f t="shared" si="47"/>
        <v>5.8178320796392381E-3</v>
      </c>
      <c r="X56" s="17">
        <f t="shared" si="47"/>
        <v>4.2431514357174345E-4</v>
      </c>
      <c r="Y56" s="17">
        <f t="shared" si="47"/>
        <v>8.8490923191887089E-2</v>
      </c>
      <c r="Z56" s="17">
        <f t="shared" si="47"/>
        <v>0.26092552562038412</v>
      </c>
      <c r="AB56" s="16">
        <f t="shared" si="38"/>
        <v>-4.8879999999999999</v>
      </c>
      <c r="AC56" s="16">
        <f t="shared" si="39"/>
        <v>2.1349999999999998</v>
      </c>
      <c r="AD56" s="16">
        <f t="shared" si="40"/>
        <v>2.6480000000000001</v>
      </c>
      <c r="AE56" s="16">
        <f t="shared" si="41"/>
        <v>313.63</v>
      </c>
      <c r="AF56" s="16">
        <f t="shared" si="36"/>
        <v>110.688</v>
      </c>
      <c r="AH56" s="17">
        <f t="shared" si="42"/>
        <v>-1.1522513454326011E-2</v>
      </c>
      <c r="AI56" s="17">
        <f t="shared" si="43"/>
        <v>5.0328490640315126E-3</v>
      </c>
      <c r="AJ56" s="17">
        <f t="shared" si="44"/>
        <v>6.2421472232109818E-3</v>
      </c>
      <c r="AK56" s="17">
        <f t="shared" si="45"/>
        <v>0.73932199154669953</v>
      </c>
      <c r="AL56" s="17">
        <f t="shared" si="46"/>
        <v>0.26092552562038412</v>
      </c>
    </row>
    <row r="57" spans="1:38" s="2" customFormat="1" hidden="1">
      <c r="A57" s="30" t="s">
        <v>64</v>
      </c>
      <c r="B57" s="31">
        <f>'United Kingdom RAW'!E90</f>
        <v>430639</v>
      </c>
      <c r="C57" s="26">
        <f t="shared" si="37"/>
        <v>315858</v>
      </c>
      <c r="D57" s="26">
        <f>'United Kingdom RAW'!G90</f>
        <v>186</v>
      </c>
      <c r="E57" s="26">
        <f>'United Kingdom RAW'!H90</f>
        <v>-4371</v>
      </c>
      <c r="F57" s="26">
        <f>'United Kingdom RAW'!J90</f>
        <v>2225</v>
      </c>
      <c r="G57" s="26">
        <f>'United Kingdom RAW'!K90</f>
        <v>-6596</v>
      </c>
      <c r="H57" s="26">
        <f>'United Kingdom RAW'!L90</f>
        <v>57946</v>
      </c>
      <c r="I57" s="26">
        <f>'United Kingdom RAW'!M90</f>
        <v>241878</v>
      </c>
      <c r="J57" s="26">
        <f>'United Kingdom RAW'!F90</f>
        <v>698</v>
      </c>
      <c r="K57" s="2">
        <f>'United Kingdom RAW'!N90</f>
        <v>525</v>
      </c>
      <c r="L57" s="2">
        <f>'United Kingdom RAW'!O90</f>
        <v>18996</v>
      </c>
      <c r="M57" s="2">
        <f>'United Kingdom RAW'!P90</f>
        <v>114781</v>
      </c>
      <c r="O57" s="17">
        <f t="shared" si="47"/>
        <v>1</v>
      </c>
      <c r="P57" s="17">
        <f t="shared" si="47"/>
        <v>0.7334635274557112</v>
      </c>
      <c r="Q57" s="17">
        <f t="shared" si="47"/>
        <v>4.3191629183608542E-4</v>
      </c>
      <c r="R57" s="17">
        <f t="shared" si="47"/>
        <v>-1.0150032858148007E-2</v>
      </c>
      <c r="S57" s="17">
        <f t="shared" si="47"/>
        <v>5.1667405878241405E-3</v>
      </c>
      <c r="T57" s="17">
        <f t="shared" si="47"/>
        <v>-1.5316773445972149E-2</v>
      </c>
      <c r="U57" s="17">
        <f t="shared" si="47"/>
        <v>0.13455817982114951</v>
      </c>
      <c r="V57" s="17">
        <f t="shared" si="47"/>
        <v>0.56167230557381009</v>
      </c>
      <c r="W57" s="17">
        <f t="shared" si="47"/>
        <v>1.6208471596859551E-3</v>
      </c>
      <c r="X57" s="17">
        <f t="shared" si="47"/>
        <v>1.2191185656663702E-3</v>
      </c>
      <c r="Y57" s="17">
        <f t="shared" si="47"/>
        <v>4.4111192901711178E-2</v>
      </c>
      <c r="Z57" s="17">
        <f t="shared" si="47"/>
        <v>0.26653647254428886</v>
      </c>
      <c r="AB57" s="16">
        <f t="shared" si="38"/>
        <v>-6.5960000000000001</v>
      </c>
      <c r="AC57" s="16">
        <f t="shared" si="39"/>
        <v>2.2250000000000001</v>
      </c>
      <c r="AD57" s="16">
        <f t="shared" si="40"/>
        <v>1.2230000000000001</v>
      </c>
      <c r="AE57" s="16">
        <f t="shared" si="41"/>
        <v>319.00599999999997</v>
      </c>
      <c r="AF57" s="16">
        <f t="shared" si="36"/>
        <v>114.78100000000001</v>
      </c>
      <c r="AH57" s="17">
        <f t="shared" si="42"/>
        <v>-1.5316773445972149E-2</v>
      </c>
      <c r="AI57" s="17">
        <f t="shared" si="43"/>
        <v>5.1667405878241405E-3</v>
      </c>
      <c r="AJ57" s="17">
        <f t="shared" si="44"/>
        <v>2.8399657253523254E-3</v>
      </c>
      <c r="AK57" s="17">
        <f t="shared" si="45"/>
        <v>0.74077359458850689</v>
      </c>
      <c r="AL57" s="17">
        <f t="shared" si="46"/>
        <v>0.26653647254428886</v>
      </c>
    </row>
    <row r="58" spans="1:38" s="2" customFormat="1" hidden="1">
      <c r="A58" s="30" t="s">
        <v>65</v>
      </c>
      <c r="B58" s="31">
        <f>'United Kingdom RAW'!E91</f>
        <v>437880</v>
      </c>
      <c r="C58" s="26">
        <f t="shared" si="37"/>
        <v>322082</v>
      </c>
      <c r="D58" s="26">
        <f>'United Kingdom RAW'!G91</f>
        <v>213</v>
      </c>
      <c r="E58" s="26">
        <f>'United Kingdom RAW'!H91</f>
        <v>-219</v>
      </c>
      <c r="F58" s="26">
        <f>'United Kingdom RAW'!J91</f>
        <v>2294</v>
      </c>
      <c r="G58" s="26">
        <f>'United Kingdom RAW'!K91</f>
        <v>-2513</v>
      </c>
      <c r="H58" s="26">
        <f>'United Kingdom RAW'!L91</f>
        <v>59396</v>
      </c>
      <c r="I58" s="26">
        <f>'United Kingdom RAW'!M91</f>
        <v>247456</v>
      </c>
      <c r="J58" s="26">
        <f>'United Kingdom RAW'!F91</f>
        <v>567</v>
      </c>
      <c r="K58" s="2">
        <f>'United Kingdom RAW'!N91</f>
        <v>318</v>
      </c>
      <c r="L58" s="2">
        <f>'United Kingdom RAW'!O91</f>
        <v>14351</v>
      </c>
      <c r="M58" s="2">
        <f>'United Kingdom RAW'!P91</f>
        <v>115798</v>
      </c>
      <c r="O58" s="17">
        <f t="shared" si="47"/>
        <v>1</v>
      </c>
      <c r="P58" s="17">
        <f t="shared" si="47"/>
        <v>0.73554855211473458</v>
      </c>
      <c r="Q58" s="17">
        <f t="shared" si="47"/>
        <v>4.8643463962729514E-4</v>
      </c>
      <c r="R58" s="17">
        <f t="shared" si="47"/>
        <v>-5.0013702384214852E-4</v>
      </c>
      <c r="S58" s="17">
        <f t="shared" si="47"/>
        <v>5.2388782314789443E-3</v>
      </c>
      <c r="T58" s="17">
        <f t="shared" si="47"/>
        <v>-5.7390152553210925E-3</v>
      </c>
      <c r="U58" s="17">
        <f t="shared" si="47"/>
        <v>0.13564446880423861</v>
      </c>
      <c r="V58" s="17">
        <f t="shared" si="47"/>
        <v>0.56512286471179318</v>
      </c>
      <c r="W58" s="17">
        <f t="shared" si="47"/>
        <v>1.2948753083036448E-3</v>
      </c>
      <c r="X58" s="17">
        <f t="shared" si="47"/>
        <v>7.2622636338722933E-4</v>
      </c>
      <c r="Y58" s="17">
        <f t="shared" si="47"/>
        <v>3.2773819311226818E-2</v>
      </c>
      <c r="Z58" s="17">
        <f t="shared" si="47"/>
        <v>0.26445144788526537</v>
      </c>
      <c r="AB58" s="16">
        <f t="shared" si="38"/>
        <v>-2.5129999999999999</v>
      </c>
      <c r="AC58" s="16">
        <f t="shared" si="39"/>
        <v>2.294</v>
      </c>
      <c r="AD58" s="16">
        <f t="shared" si="40"/>
        <v>0.88500000000000001</v>
      </c>
      <c r="AE58" s="16">
        <f t="shared" si="41"/>
        <v>321.416</v>
      </c>
      <c r="AF58" s="16">
        <f t="shared" si="36"/>
        <v>115.798</v>
      </c>
      <c r="AH58" s="17">
        <f t="shared" si="42"/>
        <v>-5.7390152553210925E-3</v>
      </c>
      <c r="AI58" s="17">
        <f t="shared" si="43"/>
        <v>5.2388782314789443E-3</v>
      </c>
      <c r="AJ58" s="17">
        <f t="shared" si="44"/>
        <v>2.0211016716908739E-3</v>
      </c>
      <c r="AK58" s="17">
        <f t="shared" si="45"/>
        <v>0.7340275874668859</v>
      </c>
      <c r="AL58" s="17">
        <f t="shared" si="46"/>
        <v>0.26445144788526537</v>
      </c>
    </row>
    <row r="59" spans="1:38" s="2" customFormat="1" hidden="1">
      <c r="A59" s="30" t="s">
        <v>66</v>
      </c>
      <c r="B59" s="31">
        <f>'United Kingdom RAW'!E92</f>
        <v>451528</v>
      </c>
      <c r="C59" s="26">
        <f t="shared" si="37"/>
        <v>325454</v>
      </c>
      <c r="D59" s="26">
        <f>'United Kingdom RAW'!G92</f>
        <v>201</v>
      </c>
      <c r="E59" s="26">
        <f>'United Kingdom RAW'!H92</f>
        <v>-2677</v>
      </c>
      <c r="F59" s="26">
        <f>'United Kingdom RAW'!J92</f>
        <v>2379</v>
      </c>
      <c r="G59" s="26">
        <f>'United Kingdom RAW'!K92</f>
        <v>-5056</v>
      </c>
      <c r="H59" s="26">
        <f>'United Kingdom RAW'!L92</f>
        <v>59393</v>
      </c>
      <c r="I59" s="26">
        <f>'United Kingdom RAW'!M92</f>
        <v>252292</v>
      </c>
      <c r="J59" s="26">
        <f>'United Kingdom RAW'!F92</f>
        <v>496</v>
      </c>
      <c r="K59" s="2">
        <f>'United Kingdom RAW'!N92</f>
        <v>149</v>
      </c>
      <c r="L59" s="2">
        <f>'United Kingdom RAW'!O92</f>
        <v>15600</v>
      </c>
      <c r="M59" s="2">
        <f>'United Kingdom RAW'!P92</f>
        <v>126074</v>
      </c>
      <c r="O59" s="17">
        <f t="shared" si="47"/>
        <v>1</v>
      </c>
      <c r="P59" s="17">
        <f t="shared" si="47"/>
        <v>0.72078365018337731</v>
      </c>
      <c r="Q59" s="17">
        <f t="shared" si="47"/>
        <v>4.4515511773356246E-4</v>
      </c>
      <c r="R59" s="17">
        <f t="shared" si="47"/>
        <v>-5.9287574635460034E-3</v>
      </c>
      <c r="S59" s="17">
        <f t="shared" si="47"/>
        <v>5.2687762442196273E-3</v>
      </c>
      <c r="T59" s="17">
        <f t="shared" si="47"/>
        <v>-1.1197533707765632E-2</v>
      </c>
      <c r="U59" s="17">
        <f t="shared" si="47"/>
        <v>0.13153780053507202</v>
      </c>
      <c r="V59" s="17">
        <f t="shared" si="47"/>
        <v>0.55875161673251716</v>
      </c>
      <c r="W59" s="17">
        <f t="shared" si="47"/>
        <v>1.0984922308251094E-3</v>
      </c>
      <c r="X59" s="17">
        <f t="shared" si="47"/>
        <v>3.299906096631881E-4</v>
      </c>
      <c r="Y59" s="17">
        <f t="shared" si="47"/>
        <v>3.454935242111231E-2</v>
      </c>
      <c r="Z59" s="17">
        <f t="shared" si="47"/>
        <v>0.27921634981662269</v>
      </c>
      <c r="AB59" s="16">
        <f t="shared" si="38"/>
        <v>-5.056</v>
      </c>
      <c r="AC59" s="16">
        <f t="shared" si="39"/>
        <v>2.379</v>
      </c>
      <c r="AD59" s="16">
        <f t="shared" si="40"/>
        <v>0.64500000000000002</v>
      </c>
      <c r="AE59" s="16">
        <f t="shared" si="41"/>
        <v>327.48599999999999</v>
      </c>
      <c r="AF59" s="16">
        <f t="shared" si="36"/>
        <v>126.074</v>
      </c>
      <c r="AH59" s="17">
        <f t="shared" si="42"/>
        <v>-1.1197533707765632E-2</v>
      </c>
      <c r="AI59" s="17">
        <f t="shared" si="43"/>
        <v>5.2687762442196273E-3</v>
      </c>
      <c r="AJ59" s="17">
        <f t="shared" si="44"/>
        <v>1.4284828404882975E-3</v>
      </c>
      <c r="AK59" s="17">
        <f t="shared" si="45"/>
        <v>0.72528392480643511</v>
      </c>
      <c r="AL59" s="17">
        <f t="shared" si="46"/>
        <v>0.27921634981662269</v>
      </c>
    </row>
    <row r="60" spans="1:38" s="2" customFormat="1" hidden="1">
      <c r="A60" s="30" t="s">
        <v>67</v>
      </c>
      <c r="B60" s="31">
        <f>'United Kingdom RAW'!E93</f>
        <v>451260</v>
      </c>
      <c r="C60" s="26">
        <f t="shared" si="37"/>
        <v>315805</v>
      </c>
      <c r="D60" s="26">
        <f>'United Kingdom RAW'!G93</f>
        <v>203</v>
      </c>
      <c r="E60" s="26">
        <f>'United Kingdom RAW'!H93</f>
        <v>-7686</v>
      </c>
      <c r="F60" s="26">
        <f>'United Kingdom RAW'!J93</f>
        <v>2337</v>
      </c>
      <c r="G60" s="26">
        <f>'United Kingdom RAW'!K93</f>
        <v>-10023</v>
      </c>
      <c r="H60" s="26">
        <f>'United Kingdom RAW'!L93</f>
        <v>63420</v>
      </c>
      <c r="I60" s="26">
        <f>'United Kingdom RAW'!M93</f>
        <v>241146</v>
      </c>
      <c r="J60" s="26">
        <f>'United Kingdom RAW'!F93</f>
        <v>496</v>
      </c>
      <c r="K60" s="2">
        <f>'United Kingdom RAW'!N93</f>
        <v>249</v>
      </c>
      <c r="L60" s="2">
        <f>'United Kingdom RAW'!O93</f>
        <v>17977</v>
      </c>
      <c r="M60" s="2">
        <f>'United Kingdom RAW'!P93</f>
        <v>135455</v>
      </c>
      <c r="O60" s="17">
        <f t="shared" si="47"/>
        <v>1</v>
      </c>
      <c r="P60" s="17">
        <f t="shared" si="47"/>
        <v>0.69982936666223461</v>
      </c>
      <c r="Q60" s="17">
        <f t="shared" si="47"/>
        <v>4.4985152683597038E-4</v>
      </c>
      <c r="R60" s="17">
        <f t="shared" si="47"/>
        <v>-1.7032309533306741E-2</v>
      </c>
      <c r="S60" s="17">
        <f t="shared" si="47"/>
        <v>5.1788326020475997E-3</v>
      </c>
      <c r="T60" s="17">
        <f t="shared" si="47"/>
        <v>-2.2211142135354342E-2</v>
      </c>
      <c r="U60" s="17">
        <f t="shared" si="47"/>
        <v>0.14053982183220318</v>
      </c>
      <c r="V60" s="17">
        <f t="shared" si="47"/>
        <v>0.53438372556840841</v>
      </c>
      <c r="W60" s="17">
        <f t="shared" si="47"/>
        <v>1.0991446172937997E-3</v>
      </c>
      <c r="X60" s="17">
        <f t="shared" si="47"/>
        <v>5.5178832602047602E-4</v>
      </c>
      <c r="Y60" s="17">
        <f t="shared" si="47"/>
        <v>3.9837344324779506E-2</v>
      </c>
      <c r="Z60" s="17">
        <f t="shared" si="47"/>
        <v>0.30017063333776539</v>
      </c>
      <c r="AB60" s="16">
        <f t="shared" si="38"/>
        <v>-10.023</v>
      </c>
      <c r="AC60" s="16">
        <f t="shared" si="39"/>
        <v>2.3370000000000002</v>
      </c>
      <c r="AD60" s="16">
        <f t="shared" si="40"/>
        <v>0.745</v>
      </c>
      <c r="AE60" s="16">
        <f t="shared" si="41"/>
        <v>322.74599999999998</v>
      </c>
      <c r="AF60" s="16">
        <f t="shared" si="36"/>
        <v>135.45500000000001</v>
      </c>
      <c r="AH60" s="17">
        <f t="shared" si="42"/>
        <v>-2.2211142135354342E-2</v>
      </c>
      <c r="AI60" s="17">
        <f t="shared" si="43"/>
        <v>5.1788326020475997E-3</v>
      </c>
      <c r="AJ60" s="17">
        <f t="shared" si="44"/>
        <v>1.6509329433142756E-3</v>
      </c>
      <c r="AK60" s="17">
        <f t="shared" si="45"/>
        <v>0.715210743252227</v>
      </c>
      <c r="AL60" s="17">
        <f t="shared" si="46"/>
        <v>0.30017063333776539</v>
      </c>
    </row>
    <row r="61" spans="1:38" s="2" customFormat="1" hidden="1">
      <c r="A61" s="30" t="s">
        <v>68</v>
      </c>
      <c r="B61" s="31">
        <f>'United Kingdom RAW'!E94</f>
        <v>447466</v>
      </c>
      <c r="C61" s="26">
        <f t="shared" si="37"/>
        <v>313665</v>
      </c>
      <c r="D61" s="26">
        <f>'United Kingdom RAW'!G94</f>
        <v>149</v>
      </c>
      <c r="E61" s="26">
        <f>'United Kingdom RAW'!H94</f>
        <v>-16491</v>
      </c>
      <c r="F61" s="26">
        <f>'United Kingdom RAW'!J94</f>
        <v>2398</v>
      </c>
      <c r="G61" s="26">
        <f>'United Kingdom RAW'!K94</f>
        <v>-18889</v>
      </c>
      <c r="H61" s="26">
        <f>'United Kingdom RAW'!L94</f>
        <v>73492</v>
      </c>
      <c r="I61" s="26">
        <f>'United Kingdom RAW'!M94</f>
        <v>246066</v>
      </c>
      <c r="J61" s="26">
        <f>'United Kingdom RAW'!F94</f>
        <v>496</v>
      </c>
      <c r="K61" s="2">
        <f>'United Kingdom RAW'!N94</f>
        <v>146</v>
      </c>
      <c r="L61" s="2">
        <f>'United Kingdom RAW'!O94</f>
        <v>9807</v>
      </c>
      <c r="M61" s="2">
        <f>'United Kingdom RAW'!P94</f>
        <v>133801</v>
      </c>
      <c r="O61" s="17">
        <f t="shared" si="47"/>
        <v>1</v>
      </c>
      <c r="P61" s="17">
        <f t="shared" si="47"/>
        <v>0.7009806331654248</v>
      </c>
      <c r="Q61" s="17">
        <f t="shared" si="47"/>
        <v>3.3298619336441206E-4</v>
      </c>
      <c r="R61" s="17">
        <f t="shared" si="47"/>
        <v>-3.6854196743439725E-2</v>
      </c>
      <c r="S61" s="17">
        <f t="shared" si="47"/>
        <v>5.3590663871668463E-3</v>
      </c>
      <c r="T61" s="17">
        <f t="shared" si="47"/>
        <v>-4.2213263130606568E-2</v>
      </c>
      <c r="U61" s="17">
        <f t="shared" si="47"/>
        <v>0.16424041156199576</v>
      </c>
      <c r="V61" s="17">
        <f t="shared" si="47"/>
        <v>0.54990993729132498</v>
      </c>
      <c r="W61" s="17">
        <f t="shared" si="47"/>
        <v>1.1084641067701233E-3</v>
      </c>
      <c r="X61" s="17">
        <f t="shared" si="47"/>
        <v>3.262817733637863E-4</v>
      </c>
      <c r="Y61" s="17">
        <f t="shared" si="47"/>
        <v>2.1916748982045563E-2</v>
      </c>
      <c r="Z61" s="17">
        <f t="shared" si="47"/>
        <v>0.29901936683457514</v>
      </c>
      <c r="AB61" s="16">
        <f t="shared" si="38"/>
        <v>-18.888999999999999</v>
      </c>
      <c r="AC61" s="16">
        <f t="shared" si="39"/>
        <v>2.3980000000000001</v>
      </c>
      <c r="AD61" s="16">
        <f t="shared" si="40"/>
        <v>0.64200000000000002</v>
      </c>
      <c r="AE61" s="16">
        <f t="shared" si="41"/>
        <v>329.51400000000001</v>
      </c>
      <c r="AF61" s="16">
        <f t="shared" si="36"/>
        <v>133.80099999999999</v>
      </c>
      <c r="AH61" s="17">
        <f t="shared" si="42"/>
        <v>-4.2213263130606568E-2</v>
      </c>
      <c r="AI61" s="17">
        <f t="shared" si="43"/>
        <v>5.3590663871668463E-3</v>
      </c>
      <c r="AJ61" s="17">
        <f t="shared" si="44"/>
        <v>1.4347458801339096E-3</v>
      </c>
      <c r="AK61" s="17">
        <f t="shared" si="45"/>
        <v>0.73640008402873069</v>
      </c>
      <c r="AL61" s="17">
        <f t="shared" si="46"/>
        <v>0.29901936683457514</v>
      </c>
    </row>
    <row r="62" spans="1:38" s="2" customFormat="1" hidden="1">
      <c r="A62" s="30" t="s">
        <v>69</v>
      </c>
      <c r="B62" s="31">
        <f>'United Kingdom RAW'!E95</f>
        <v>448528</v>
      </c>
      <c r="C62" s="26">
        <f t="shared" si="37"/>
        <v>302614</v>
      </c>
      <c r="D62" s="26">
        <f>'United Kingdom RAW'!G95</f>
        <v>183</v>
      </c>
      <c r="E62" s="26">
        <f>'United Kingdom RAW'!H95</f>
        <v>-10112</v>
      </c>
      <c r="F62" s="26">
        <f>'United Kingdom RAW'!J95</f>
        <v>2396</v>
      </c>
      <c r="G62" s="26">
        <f>'United Kingdom RAW'!K95</f>
        <v>-12508</v>
      </c>
      <c r="H62" s="26">
        <f>'United Kingdom RAW'!L95</f>
        <v>69318</v>
      </c>
      <c r="I62" s="26">
        <f>'United Kingdom RAW'!M95</f>
        <v>228761</v>
      </c>
      <c r="J62" s="26">
        <f>'United Kingdom RAW'!F95</f>
        <v>496</v>
      </c>
      <c r="K62" s="2">
        <f>'United Kingdom RAW'!N95</f>
        <v>168</v>
      </c>
      <c r="L62" s="2">
        <f>'United Kingdom RAW'!O95</f>
        <v>13800</v>
      </c>
      <c r="M62" s="2">
        <f>'United Kingdom RAW'!P95</f>
        <v>145914</v>
      </c>
      <c r="O62" s="17">
        <f t="shared" si="47"/>
        <v>1</v>
      </c>
      <c r="P62" s="17">
        <f t="shared" si="47"/>
        <v>0.67468251703349624</v>
      </c>
      <c r="Q62" s="17">
        <f t="shared" si="47"/>
        <v>4.0800128420076341E-4</v>
      </c>
      <c r="R62" s="17">
        <f t="shared" si="47"/>
        <v>-2.2544857846109941E-2</v>
      </c>
      <c r="S62" s="17">
        <f t="shared" si="47"/>
        <v>5.341918453251525E-3</v>
      </c>
      <c r="T62" s="17">
        <f t="shared" si="47"/>
        <v>-2.7886776299361468E-2</v>
      </c>
      <c r="U62" s="17">
        <f t="shared" si="47"/>
        <v>0.15454553561873507</v>
      </c>
      <c r="V62" s="17">
        <f t="shared" si="47"/>
        <v>0.51002612991831053</v>
      </c>
      <c r="W62" s="17">
        <f t="shared" si="47"/>
        <v>1.1058395462490635E-3</v>
      </c>
      <c r="X62" s="17">
        <f t="shared" si="47"/>
        <v>3.7455855598758604E-4</v>
      </c>
      <c r="Y62" s="17">
        <f t="shared" si="47"/>
        <v>3.0767309956123142E-2</v>
      </c>
      <c r="Z62" s="17">
        <f t="shared" si="47"/>
        <v>0.32531748296650376</v>
      </c>
      <c r="AB62" s="16">
        <f t="shared" si="38"/>
        <v>-12.507999999999999</v>
      </c>
      <c r="AC62" s="16">
        <f t="shared" si="39"/>
        <v>2.3959999999999999</v>
      </c>
      <c r="AD62" s="16">
        <f t="shared" si="40"/>
        <v>0.66400000000000003</v>
      </c>
      <c r="AE62" s="16">
        <f t="shared" si="41"/>
        <v>312.06200000000001</v>
      </c>
      <c r="AF62" s="16">
        <f t="shared" si="36"/>
        <v>145.91399999999999</v>
      </c>
      <c r="AH62" s="17">
        <f t="shared" si="42"/>
        <v>-2.7886776299361468E-2</v>
      </c>
      <c r="AI62" s="17">
        <f t="shared" si="43"/>
        <v>5.341918453251525E-3</v>
      </c>
      <c r="AJ62" s="17">
        <f t="shared" si="44"/>
        <v>1.4803981022366497E-3</v>
      </c>
      <c r="AK62" s="17">
        <f t="shared" si="45"/>
        <v>0.69574697677736952</v>
      </c>
      <c r="AL62" s="17">
        <f t="shared" si="46"/>
        <v>0.32531748296650376</v>
      </c>
    </row>
    <row r="63" spans="1:38" s="2" customFormat="1" hidden="1">
      <c r="A63" s="30" t="s">
        <v>70</v>
      </c>
      <c r="B63" s="31">
        <f>'United Kingdom RAW'!E96</f>
        <v>470703</v>
      </c>
      <c r="C63" s="26">
        <f t="shared" si="37"/>
        <v>320811</v>
      </c>
      <c r="D63" s="26">
        <f>'United Kingdom RAW'!G96</f>
        <v>418</v>
      </c>
      <c r="E63" s="26">
        <f>'United Kingdom RAW'!H96</f>
        <v>-8053</v>
      </c>
      <c r="F63" s="26">
        <f>'United Kingdom RAW'!J96</f>
        <v>2399</v>
      </c>
      <c r="G63" s="26">
        <f>'United Kingdom RAW'!K96</f>
        <v>-10452</v>
      </c>
      <c r="H63" s="26">
        <f>'United Kingdom RAW'!L96</f>
        <v>79003</v>
      </c>
      <c r="I63" s="26">
        <f>'United Kingdom RAW'!M96</f>
        <v>235689</v>
      </c>
      <c r="J63" s="26">
        <f>'United Kingdom RAW'!F96</f>
        <v>496</v>
      </c>
      <c r="K63" s="2">
        <f>'United Kingdom RAW'!N96</f>
        <v>191</v>
      </c>
      <c r="L63" s="2">
        <f>'United Kingdom RAW'!O96</f>
        <v>13067</v>
      </c>
      <c r="M63" s="2">
        <f>'United Kingdom RAW'!P96</f>
        <v>149892</v>
      </c>
      <c r="O63" s="17">
        <f t="shared" si="47"/>
        <v>1</v>
      </c>
      <c r="P63" s="17">
        <f t="shared" si="47"/>
        <v>0.68155716024754465</v>
      </c>
      <c r="Q63" s="17">
        <f t="shared" si="47"/>
        <v>8.8803343084705214E-4</v>
      </c>
      <c r="R63" s="17">
        <f t="shared" ref="O63:Z84" si="48">E63/$B63</f>
        <v>-1.7108452676103614E-2</v>
      </c>
      <c r="S63" s="17">
        <f t="shared" si="48"/>
        <v>5.0966320588566464E-3</v>
      </c>
      <c r="T63" s="17">
        <f t="shared" si="48"/>
        <v>-2.2205084734960263E-2</v>
      </c>
      <c r="U63" s="17">
        <f t="shared" si="48"/>
        <v>0.16784044291198483</v>
      </c>
      <c r="V63" s="17">
        <f t="shared" si="48"/>
        <v>0.50071701263854274</v>
      </c>
      <c r="W63" s="17">
        <f t="shared" si="48"/>
        <v>1.0537430184213825E-3</v>
      </c>
      <c r="X63" s="17">
        <f t="shared" si="48"/>
        <v>4.0577604136791137E-4</v>
      </c>
      <c r="Y63" s="17">
        <f t="shared" si="48"/>
        <v>2.7760604882484285E-2</v>
      </c>
      <c r="Z63" s="17">
        <f t="shared" si="48"/>
        <v>0.31844283975245535</v>
      </c>
      <c r="AB63" s="16">
        <f t="shared" si="38"/>
        <v>-10.452</v>
      </c>
      <c r="AC63" s="16">
        <f t="shared" si="39"/>
        <v>2.399</v>
      </c>
      <c r="AD63" s="16">
        <f t="shared" si="40"/>
        <v>0.68700000000000006</v>
      </c>
      <c r="AE63" s="16">
        <f t="shared" si="41"/>
        <v>328.17700000000002</v>
      </c>
      <c r="AF63" s="16">
        <f t="shared" si="36"/>
        <v>149.892</v>
      </c>
      <c r="AH63" s="17">
        <f t="shared" si="42"/>
        <v>-2.2205084734960263E-2</v>
      </c>
      <c r="AI63" s="17">
        <f t="shared" si="43"/>
        <v>5.0966320588566464E-3</v>
      </c>
      <c r="AJ63" s="17">
        <f t="shared" si="44"/>
        <v>1.4595190597892938E-3</v>
      </c>
      <c r="AK63" s="17">
        <f t="shared" si="45"/>
        <v>0.6972060938638589</v>
      </c>
      <c r="AL63" s="17">
        <f t="shared" si="46"/>
        <v>0.31844283975245535</v>
      </c>
    </row>
    <row r="64" spans="1:38" s="2" customFormat="1" hidden="1">
      <c r="A64" s="30" t="s">
        <v>71</v>
      </c>
      <c r="B64" s="31">
        <f>'United Kingdom RAW'!E97</f>
        <v>492832</v>
      </c>
      <c r="C64" s="26">
        <f t="shared" si="37"/>
        <v>332669</v>
      </c>
      <c r="D64" s="26">
        <f>'United Kingdom RAW'!G97</f>
        <v>497</v>
      </c>
      <c r="E64" s="26">
        <f>'United Kingdom RAW'!H97</f>
        <v>-5515</v>
      </c>
      <c r="F64" s="26">
        <f>'United Kingdom RAW'!J97</f>
        <v>2423</v>
      </c>
      <c r="G64" s="26">
        <f>'United Kingdom RAW'!K97</f>
        <v>-7938</v>
      </c>
      <c r="H64" s="26">
        <f>'United Kingdom RAW'!L97</f>
        <v>83987</v>
      </c>
      <c r="I64" s="26">
        <f>'United Kingdom RAW'!M97</f>
        <v>240661</v>
      </c>
      <c r="J64" s="26">
        <f>'United Kingdom RAW'!F97</f>
        <v>713</v>
      </c>
      <c r="K64" s="2">
        <f>'United Kingdom RAW'!N97</f>
        <v>124</v>
      </c>
      <c r="L64" s="2">
        <f>'United Kingdom RAW'!O97</f>
        <v>12202</v>
      </c>
      <c r="M64" s="2">
        <f>'United Kingdom RAW'!P97</f>
        <v>160163</v>
      </c>
      <c r="O64" s="17">
        <f t="shared" si="48"/>
        <v>1</v>
      </c>
      <c r="P64" s="17">
        <f t="shared" si="48"/>
        <v>0.67501501525874941</v>
      </c>
      <c r="Q64" s="17">
        <f t="shared" si="48"/>
        <v>1.0084572430361664E-3</v>
      </c>
      <c r="R64" s="17">
        <f t="shared" si="48"/>
        <v>-1.1190425946367119E-2</v>
      </c>
      <c r="S64" s="17">
        <f t="shared" si="48"/>
        <v>4.9164826959288361E-3</v>
      </c>
      <c r="T64" s="17">
        <f t="shared" si="48"/>
        <v>-1.6106908642295956E-2</v>
      </c>
      <c r="U64" s="17">
        <f t="shared" si="48"/>
        <v>0.17041709953899098</v>
      </c>
      <c r="V64" s="17">
        <f t="shared" si="48"/>
        <v>0.48832259268878642</v>
      </c>
      <c r="W64" s="17">
        <f t="shared" si="48"/>
        <v>1.4467404713979612E-3</v>
      </c>
      <c r="X64" s="17">
        <f t="shared" si="48"/>
        <v>2.5160703850399323E-4</v>
      </c>
      <c r="Y64" s="17">
        <f t="shared" si="48"/>
        <v>2.4758944224401013E-2</v>
      </c>
      <c r="Z64" s="17">
        <f t="shared" si="48"/>
        <v>0.32498498474125059</v>
      </c>
      <c r="AB64" s="16">
        <f t="shared" si="38"/>
        <v>-7.9379999999999997</v>
      </c>
      <c r="AC64" s="16">
        <f t="shared" si="39"/>
        <v>2.423</v>
      </c>
      <c r="AD64" s="16">
        <f t="shared" si="40"/>
        <v>0.83699999999999997</v>
      </c>
      <c r="AE64" s="16">
        <f t="shared" si="41"/>
        <v>337.34699999999998</v>
      </c>
      <c r="AF64" s="16">
        <f t="shared" si="36"/>
        <v>160.16300000000001</v>
      </c>
      <c r="AH64" s="17">
        <f t="shared" si="42"/>
        <v>-1.6106908642295956E-2</v>
      </c>
      <c r="AI64" s="17">
        <f t="shared" si="43"/>
        <v>4.9164826959288361E-3</v>
      </c>
      <c r="AJ64" s="17">
        <f t="shared" si="44"/>
        <v>1.6983475099019544E-3</v>
      </c>
      <c r="AK64" s="17">
        <f t="shared" si="45"/>
        <v>0.68450709369521456</v>
      </c>
      <c r="AL64" s="17">
        <f t="shared" si="46"/>
        <v>0.32498498474125059</v>
      </c>
    </row>
    <row r="65" spans="1:38" s="2" customFormat="1" hidden="1">
      <c r="A65" s="30" t="s">
        <v>72</v>
      </c>
      <c r="B65" s="31">
        <f>'United Kingdom RAW'!E98</f>
        <v>499621</v>
      </c>
      <c r="C65" s="26">
        <f t="shared" si="37"/>
        <v>337519</v>
      </c>
      <c r="D65" s="26">
        <f>'United Kingdom RAW'!G98</f>
        <v>240</v>
      </c>
      <c r="E65" s="26">
        <f>'United Kingdom RAW'!H98</f>
        <v>-2783</v>
      </c>
      <c r="F65" s="26">
        <f>'United Kingdom RAW'!J98</f>
        <v>3300</v>
      </c>
      <c r="G65" s="26">
        <f>'United Kingdom RAW'!K98</f>
        <v>-6083</v>
      </c>
      <c r="H65" s="26">
        <f>'United Kingdom RAW'!L98</f>
        <v>89608</v>
      </c>
      <c r="I65" s="26">
        <f>'United Kingdom RAW'!M98</f>
        <v>242286</v>
      </c>
      <c r="J65" s="26">
        <f>'United Kingdom RAW'!F98</f>
        <v>713</v>
      </c>
      <c r="K65" s="2">
        <f>'United Kingdom RAW'!N98</f>
        <v>147</v>
      </c>
      <c r="L65" s="2">
        <f>'United Kingdom RAW'!O98</f>
        <v>7308</v>
      </c>
      <c r="M65" s="2">
        <f>'United Kingdom RAW'!P98</f>
        <v>162102</v>
      </c>
      <c r="O65" s="17">
        <f t="shared" si="48"/>
        <v>1</v>
      </c>
      <c r="P65" s="17">
        <f t="shared" si="48"/>
        <v>0.67555006695074871</v>
      </c>
      <c r="Q65" s="17">
        <f t="shared" si="48"/>
        <v>4.8036411599992792E-4</v>
      </c>
      <c r="R65" s="17">
        <f t="shared" si="48"/>
        <v>-5.5702222284491646E-3</v>
      </c>
      <c r="S65" s="17">
        <f t="shared" si="48"/>
        <v>6.6050065949990093E-3</v>
      </c>
      <c r="T65" s="17">
        <f t="shared" si="48"/>
        <v>-1.2175228823448174E-2</v>
      </c>
      <c r="U65" s="17">
        <f t="shared" si="48"/>
        <v>0.17935194877717309</v>
      </c>
      <c r="V65" s="17">
        <f t="shared" si="48"/>
        <v>0.48493958420482725</v>
      </c>
      <c r="W65" s="17">
        <f t="shared" si="48"/>
        <v>1.4270817279497859E-3</v>
      </c>
      <c r="X65" s="17">
        <f t="shared" si="48"/>
        <v>2.9422302104995586E-4</v>
      </c>
      <c r="Y65" s="17">
        <f t="shared" si="48"/>
        <v>1.4627087332197806E-2</v>
      </c>
      <c r="Z65" s="17">
        <f t="shared" si="48"/>
        <v>0.32444993304925135</v>
      </c>
      <c r="AB65" s="16">
        <f t="shared" si="38"/>
        <v>-6.0830000000000002</v>
      </c>
      <c r="AC65" s="16">
        <f t="shared" si="39"/>
        <v>3.3</v>
      </c>
      <c r="AD65" s="16">
        <f t="shared" si="40"/>
        <v>0.86</v>
      </c>
      <c r="AE65" s="16">
        <f t="shared" si="41"/>
        <v>339.44200000000001</v>
      </c>
      <c r="AF65" s="16">
        <f t="shared" si="36"/>
        <v>162.102</v>
      </c>
      <c r="AH65" s="17">
        <f t="shared" si="42"/>
        <v>-1.2175228823448174E-2</v>
      </c>
      <c r="AI65" s="17">
        <f t="shared" si="43"/>
        <v>6.6050065949990093E-3</v>
      </c>
      <c r="AJ65" s="17">
        <f t="shared" si="44"/>
        <v>1.7213047489997419E-3</v>
      </c>
      <c r="AK65" s="17">
        <f t="shared" si="45"/>
        <v>0.67939898443019797</v>
      </c>
      <c r="AL65" s="17">
        <f t="shared" si="46"/>
        <v>0.32444993304925135</v>
      </c>
    </row>
    <row r="66" spans="1:38" s="2" customFormat="1" hidden="1">
      <c r="A66" s="30" t="s">
        <v>73</v>
      </c>
      <c r="B66" s="31">
        <f>'United Kingdom RAW'!E99</f>
        <v>503342</v>
      </c>
      <c r="C66" s="26">
        <f t="shared" si="37"/>
        <v>335341</v>
      </c>
      <c r="D66" s="26">
        <f>'United Kingdom RAW'!G99</f>
        <v>583</v>
      </c>
      <c r="E66" s="26">
        <f>'United Kingdom RAW'!H99</f>
        <v>-2870</v>
      </c>
      <c r="F66" s="26">
        <f>'United Kingdom RAW'!J99</f>
        <v>4659</v>
      </c>
      <c r="G66" s="26">
        <f>'United Kingdom RAW'!K99</f>
        <v>-7529</v>
      </c>
      <c r="H66" s="26">
        <f>'United Kingdom RAW'!L99</f>
        <v>88739</v>
      </c>
      <c r="I66" s="26">
        <f>'United Kingdom RAW'!M99</f>
        <v>237015</v>
      </c>
      <c r="J66" s="26">
        <f>'United Kingdom RAW'!F99</f>
        <v>822</v>
      </c>
      <c r="K66" s="2">
        <f>'United Kingdom RAW'!N99</f>
        <v>222</v>
      </c>
      <c r="L66" s="2">
        <f>'United Kingdom RAW'!O99</f>
        <v>10830</v>
      </c>
      <c r="M66" s="2">
        <f>'United Kingdom RAW'!P99</f>
        <v>168001</v>
      </c>
      <c r="O66" s="17">
        <f t="shared" si="48"/>
        <v>1</v>
      </c>
      <c r="P66" s="17">
        <f t="shared" si="48"/>
        <v>0.66622892585955473</v>
      </c>
      <c r="Q66" s="17">
        <f t="shared" si="48"/>
        <v>1.1582582021766512E-3</v>
      </c>
      <c r="R66" s="17">
        <f t="shared" si="48"/>
        <v>-5.7018885767529835E-3</v>
      </c>
      <c r="S66" s="17">
        <f t="shared" si="48"/>
        <v>9.256132013620957E-3</v>
      </c>
      <c r="T66" s="17">
        <f t="shared" si="48"/>
        <v>-1.4958020590373941E-2</v>
      </c>
      <c r="U66" s="17">
        <f t="shared" si="48"/>
        <v>0.17629961338414041</v>
      </c>
      <c r="V66" s="17">
        <f t="shared" si="48"/>
        <v>0.4708826205641492</v>
      </c>
      <c r="W66" s="17">
        <f t="shared" si="48"/>
        <v>1.6330844634463249E-3</v>
      </c>
      <c r="X66" s="17">
        <f t="shared" si="48"/>
        <v>4.4105200837601472E-4</v>
      </c>
      <c r="Y66" s="17">
        <f t="shared" si="48"/>
        <v>2.1516185814019095E-2</v>
      </c>
      <c r="Z66" s="17">
        <f t="shared" si="48"/>
        <v>0.33377107414044527</v>
      </c>
      <c r="AB66" s="16">
        <f t="shared" si="38"/>
        <v>-7.5289999999999999</v>
      </c>
      <c r="AC66" s="16">
        <f t="shared" si="39"/>
        <v>4.6589999999999998</v>
      </c>
      <c r="AD66" s="16">
        <f t="shared" si="40"/>
        <v>1.044</v>
      </c>
      <c r="AE66" s="16">
        <f t="shared" si="41"/>
        <v>337.16699999999997</v>
      </c>
      <c r="AF66" s="16">
        <f t="shared" si="36"/>
        <v>168.001</v>
      </c>
      <c r="AH66" s="17">
        <f t="shared" si="42"/>
        <v>-1.4958020590373941E-2</v>
      </c>
      <c r="AI66" s="17">
        <f t="shared" si="43"/>
        <v>9.256132013620957E-3</v>
      </c>
      <c r="AJ66" s="17">
        <f t="shared" si="44"/>
        <v>2.0741364718223397E-3</v>
      </c>
      <c r="AK66" s="17">
        <f t="shared" si="45"/>
        <v>0.66985667796448545</v>
      </c>
      <c r="AL66" s="17">
        <f t="shared" si="46"/>
        <v>0.33377107414044527</v>
      </c>
    </row>
    <row r="67" spans="1:38" s="2" customFormat="1" hidden="1">
      <c r="A67" s="30" t="s">
        <v>74</v>
      </c>
      <c r="B67" s="31">
        <f>'United Kingdom RAW'!E100</f>
        <v>532906</v>
      </c>
      <c r="C67" s="26">
        <f t="shared" si="37"/>
        <v>341835</v>
      </c>
      <c r="D67" s="26">
        <f>'United Kingdom RAW'!G100</f>
        <v>662</v>
      </c>
      <c r="E67" s="26">
        <f>'United Kingdom RAW'!H100</f>
        <v>3193</v>
      </c>
      <c r="F67" s="26">
        <f>'United Kingdom RAW'!J100</f>
        <v>6064</v>
      </c>
      <c r="G67" s="26">
        <f>'United Kingdom RAW'!K100</f>
        <v>-2871</v>
      </c>
      <c r="H67" s="26">
        <f>'United Kingdom RAW'!L100</f>
        <v>96905</v>
      </c>
      <c r="I67" s="26">
        <f>'United Kingdom RAW'!M100</f>
        <v>222413</v>
      </c>
      <c r="J67" s="26">
        <f>'United Kingdom RAW'!F100</f>
        <v>822</v>
      </c>
      <c r="K67" s="2">
        <f>'United Kingdom RAW'!N100</f>
        <v>179</v>
      </c>
      <c r="L67" s="2">
        <f>'United Kingdom RAW'!O100</f>
        <v>17661</v>
      </c>
      <c r="M67" s="2">
        <f>'United Kingdom RAW'!P100</f>
        <v>191071</v>
      </c>
      <c r="O67" s="17">
        <f t="shared" si="48"/>
        <v>1</v>
      </c>
      <c r="P67" s="17">
        <f t="shared" si="48"/>
        <v>0.64145459049063058</v>
      </c>
      <c r="Q67" s="17">
        <f t="shared" si="48"/>
        <v>1.2422453490859551E-3</v>
      </c>
      <c r="R67" s="17">
        <f t="shared" si="48"/>
        <v>5.9916758302589954E-3</v>
      </c>
      <c r="S67" s="17">
        <f t="shared" si="48"/>
        <v>1.1379117517911227E-2</v>
      </c>
      <c r="T67" s="17">
        <f t="shared" si="48"/>
        <v>-5.3874416876522309E-3</v>
      </c>
      <c r="U67" s="17">
        <f t="shared" si="48"/>
        <v>0.18184257636431189</v>
      </c>
      <c r="V67" s="17">
        <f t="shared" si="48"/>
        <v>0.41735878372546004</v>
      </c>
      <c r="W67" s="17">
        <f t="shared" si="48"/>
        <v>1.5424859168408688E-3</v>
      </c>
      <c r="X67" s="17">
        <f t="shared" si="48"/>
        <v>3.3589413517580961E-4</v>
      </c>
      <c r="Y67" s="17">
        <f t="shared" si="48"/>
        <v>3.3140929169497062E-2</v>
      </c>
      <c r="Z67" s="17">
        <f t="shared" si="48"/>
        <v>0.35854540950936936</v>
      </c>
      <c r="AB67" s="16">
        <f t="shared" si="38"/>
        <v>-2.871</v>
      </c>
      <c r="AC67" s="16">
        <f t="shared" si="39"/>
        <v>6.0640000000000001</v>
      </c>
      <c r="AD67" s="16">
        <f t="shared" si="40"/>
        <v>1.0009999999999999</v>
      </c>
      <c r="AE67" s="16">
        <f t="shared" si="41"/>
        <v>337.64100000000002</v>
      </c>
      <c r="AF67" s="16">
        <f t="shared" si="36"/>
        <v>191.071</v>
      </c>
      <c r="AH67" s="17">
        <f t="shared" si="42"/>
        <v>-5.3874416876522309E-3</v>
      </c>
      <c r="AI67" s="17">
        <f t="shared" si="43"/>
        <v>1.1379117517911227E-2</v>
      </c>
      <c r="AJ67" s="17">
        <f t="shared" si="44"/>
        <v>1.8783800520166783E-3</v>
      </c>
      <c r="AK67" s="17">
        <f t="shared" si="45"/>
        <v>0.63358453460835495</v>
      </c>
      <c r="AL67" s="17">
        <f t="shared" si="46"/>
        <v>0.35854540950936936</v>
      </c>
    </row>
    <row r="68" spans="1:38" s="2" customFormat="1" hidden="1">
      <c r="A68" s="30" t="s">
        <v>75</v>
      </c>
      <c r="B68" s="31">
        <f>'United Kingdom RAW'!E101</f>
        <v>618245</v>
      </c>
      <c r="C68" s="26">
        <f t="shared" si="37"/>
        <v>414615</v>
      </c>
      <c r="D68" s="26">
        <f>'United Kingdom RAW'!G101</f>
        <v>690</v>
      </c>
      <c r="E68" s="26">
        <f>'United Kingdom RAW'!H101</f>
        <v>25670</v>
      </c>
      <c r="F68" s="26">
        <f>'United Kingdom RAW'!J101</f>
        <v>7116</v>
      </c>
      <c r="G68" s="26">
        <f>'United Kingdom RAW'!K101</f>
        <v>18554</v>
      </c>
      <c r="H68" s="26">
        <f>'United Kingdom RAW'!L101</f>
        <v>137536</v>
      </c>
      <c r="I68" s="26">
        <f>'United Kingdom RAW'!M101</f>
        <v>238245</v>
      </c>
      <c r="J68" s="26">
        <f>'United Kingdom RAW'!F101</f>
        <v>1200</v>
      </c>
      <c r="K68" s="2">
        <f>'United Kingdom RAW'!N101</f>
        <v>168</v>
      </c>
      <c r="L68" s="2">
        <f>'United Kingdom RAW'!O101</f>
        <v>11106</v>
      </c>
      <c r="M68" s="2">
        <f>'United Kingdom RAW'!P101</f>
        <v>203630</v>
      </c>
      <c r="O68" s="17">
        <f t="shared" si="48"/>
        <v>1</v>
      </c>
      <c r="P68" s="17">
        <f t="shared" si="48"/>
        <v>0.67063219273912444</v>
      </c>
      <c r="Q68" s="17">
        <f t="shared" si="48"/>
        <v>1.1160624024456323E-3</v>
      </c>
      <c r="R68" s="17">
        <f t="shared" si="48"/>
        <v>4.1520756334462873E-2</v>
      </c>
      <c r="S68" s="17">
        <f t="shared" si="48"/>
        <v>1.1510000080874086E-2</v>
      </c>
      <c r="T68" s="17">
        <f t="shared" si="48"/>
        <v>3.0010756253588788E-2</v>
      </c>
      <c r="U68" s="17">
        <f t="shared" si="48"/>
        <v>0.22246196896052536</v>
      </c>
      <c r="V68" s="17">
        <f t="shared" si="48"/>
        <v>0.38535693778356478</v>
      </c>
      <c r="W68" s="17">
        <f t="shared" si="48"/>
        <v>1.9409780912097955E-3</v>
      </c>
      <c r="X68" s="17">
        <f t="shared" si="48"/>
        <v>2.7173693276937136E-4</v>
      </c>
      <c r="Y68" s="17">
        <f t="shared" si="48"/>
        <v>1.7963752234146656E-2</v>
      </c>
      <c r="Z68" s="17">
        <f t="shared" si="48"/>
        <v>0.32936780726087556</v>
      </c>
      <c r="AB68" s="16">
        <f t="shared" si="38"/>
        <v>18.553999999999998</v>
      </c>
      <c r="AC68" s="16">
        <f t="shared" si="39"/>
        <v>7.1159999999999997</v>
      </c>
      <c r="AD68" s="16">
        <f t="shared" si="40"/>
        <v>1.3680000000000001</v>
      </c>
      <c r="AE68" s="16">
        <f t="shared" si="41"/>
        <v>387.577</v>
      </c>
      <c r="AF68" s="16">
        <f t="shared" si="36"/>
        <v>203.63</v>
      </c>
      <c r="AH68" s="17">
        <f t="shared" si="42"/>
        <v>3.0010756253588788E-2</v>
      </c>
      <c r="AI68" s="17">
        <f t="shared" si="43"/>
        <v>1.1510000080874086E-2</v>
      </c>
      <c r="AJ68" s="17">
        <f t="shared" si="44"/>
        <v>2.2127150239791668E-3</v>
      </c>
      <c r="AK68" s="17">
        <f t="shared" si="45"/>
        <v>0.62689872138068248</v>
      </c>
      <c r="AL68" s="17">
        <f t="shared" si="46"/>
        <v>0.32936780726087556</v>
      </c>
    </row>
    <row r="69" spans="1:38" s="2" customFormat="1" hidden="1">
      <c r="A69" s="30" t="s">
        <v>76</v>
      </c>
      <c r="B69" s="31">
        <f>'United Kingdom RAW'!E102</f>
        <v>643166</v>
      </c>
      <c r="C69" s="26">
        <f t="shared" si="37"/>
        <v>427261</v>
      </c>
      <c r="D69" s="26">
        <f>'United Kingdom RAW'!G102</f>
        <v>281</v>
      </c>
      <c r="E69" s="26">
        <f>'United Kingdom RAW'!H102</f>
        <v>56639</v>
      </c>
      <c r="F69" s="26">
        <f>'United Kingdom RAW'!J102</f>
        <v>23490</v>
      </c>
      <c r="G69" s="26">
        <f>'United Kingdom RAW'!K102</f>
        <v>33149</v>
      </c>
      <c r="H69" s="26">
        <f>'United Kingdom RAW'!L102</f>
        <v>126405</v>
      </c>
      <c r="I69" s="26">
        <f>'United Kingdom RAW'!M102</f>
        <v>229391</v>
      </c>
      <c r="J69" s="26">
        <f>'United Kingdom RAW'!F102</f>
        <v>1300</v>
      </c>
      <c r="K69" s="2">
        <f>'United Kingdom RAW'!N102</f>
        <v>182</v>
      </c>
      <c r="L69" s="2">
        <f>'United Kingdom RAW'!O102</f>
        <v>13063</v>
      </c>
      <c r="M69" s="2">
        <f>'United Kingdom RAW'!P102</f>
        <v>215905</v>
      </c>
      <c r="O69" s="17">
        <f t="shared" si="48"/>
        <v>1</v>
      </c>
      <c r="P69" s="17">
        <f t="shared" si="48"/>
        <v>0.6643090586256114</v>
      </c>
      <c r="Q69" s="17">
        <f t="shared" si="48"/>
        <v>4.3690120435470781E-4</v>
      </c>
      <c r="R69" s="17">
        <f t="shared" si="48"/>
        <v>8.8062801827211018E-2</v>
      </c>
      <c r="S69" s="17">
        <f t="shared" si="48"/>
        <v>3.6522452990363295E-2</v>
      </c>
      <c r="T69" s="17">
        <f t="shared" si="48"/>
        <v>5.1540348836847716E-2</v>
      </c>
      <c r="U69" s="17">
        <f t="shared" si="48"/>
        <v>0.19653557557457951</v>
      </c>
      <c r="V69" s="17">
        <f t="shared" si="48"/>
        <v>0.35665908956630171</v>
      </c>
      <c r="W69" s="17">
        <f t="shared" si="48"/>
        <v>2.0212511233491819E-3</v>
      </c>
      <c r="X69" s="17">
        <f t="shared" si="48"/>
        <v>2.829751572688855E-4</v>
      </c>
      <c r="Y69" s="17">
        <f t="shared" si="48"/>
        <v>2.0310464172546436E-2</v>
      </c>
      <c r="Z69" s="17">
        <f t="shared" si="48"/>
        <v>0.3356909413743886</v>
      </c>
      <c r="AB69" s="16">
        <f t="shared" si="38"/>
        <v>33.149000000000001</v>
      </c>
      <c r="AC69" s="16">
        <f t="shared" si="39"/>
        <v>23.49</v>
      </c>
      <c r="AD69" s="16">
        <f t="shared" si="40"/>
        <v>1.482</v>
      </c>
      <c r="AE69" s="16">
        <f t="shared" si="41"/>
        <v>369.14</v>
      </c>
      <c r="AF69" s="16">
        <f t="shared" si="36"/>
        <v>215.905</v>
      </c>
      <c r="AH69" s="17">
        <f t="shared" si="42"/>
        <v>5.1540348836847716E-2</v>
      </c>
      <c r="AI69" s="17">
        <f t="shared" si="43"/>
        <v>3.6522452990363295E-2</v>
      </c>
      <c r="AJ69" s="17">
        <f t="shared" si="44"/>
        <v>2.3042262806180673E-3</v>
      </c>
      <c r="AK69" s="17">
        <f t="shared" si="45"/>
        <v>0.57394203051778236</v>
      </c>
      <c r="AL69" s="17">
        <f t="shared" si="46"/>
        <v>0.3356909413743886</v>
      </c>
    </row>
    <row r="70" spans="1:38" s="2" customFormat="1" hidden="1">
      <c r="A70" s="30" t="s">
        <v>77</v>
      </c>
      <c r="B70" s="31">
        <f>'United Kingdom RAW'!E103</f>
        <v>688546</v>
      </c>
      <c r="C70" s="26">
        <f t="shared" si="37"/>
        <v>481011</v>
      </c>
      <c r="D70" s="26">
        <f>'United Kingdom RAW'!G103</f>
        <v>566</v>
      </c>
      <c r="E70" s="26">
        <f>'United Kingdom RAW'!H103</f>
        <v>133254</v>
      </c>
      <c r="F70" s="26">
        <f>'United Kingdom RAW'!J103</f>
        <v>106683</v>
      </c>
      <c r="G70" s="26">
        <f>'United Kingdom RAW'!K103</f>
        <v>26571</v>
      </c>
      <c r="H70" s="26">
        <f>'United Kingdom RAW'!L103</f>
        <v>100735</v>
      </c>
      <c r="I70" s="26">
        <f>'United Kingdom RAW'!M103</f>
        <v>233815</v>
      </c>
      <c r="J70" s="26">
        <f>'United Kingdom RAW'!F103</f>
        <v>1300</v>
      </c>
      <c r="K70" s="2">
        <f>'United Kingdom RAW'!N103</f>
        <v>165</v>
      </c>
      <c r="L70" s="2">
        <f>'United Kingdom RAW'!O103</f>
        <v>11176</v>
      </c>
      <c r="M70" s="2">
        <f>'United Kingdom RAW'!P103</f>
        <v>207535</v>
      </c>
      <c r="O70" s="17">
        <f t="shared" si="48"/>
        <v>1</v>
      </c>
      <c r="P70" s="17">
        <f t="shared" si="48"/>
        <v>0.69858949147914595</v>
      </c>
      <c r="Q70" s="17">
        <f t="shared" si="48"/>
        <v>8.2202205807600359E-4</v>
      </c>
      <c r="R70" s="17">
        <f t="shared" si="48"/>
        <v>0.19352955358102436</v>
      </c>
      <c r="S70" s="17">
        <f t="shared" si="48"/>
        <v>0.15493953926099346</v>
      </c>
      <c r="T70" s="17">
        <f t="shared" si="48"/>
        <v>3.8590014320030903E-2</v>
      </c>
      <c r="U70" s="17">
        <f t="shared" si="48"/>
        <v>0.14630104597223714</v>
      </c>
      <c r="V70" s="17">
        <f t="shared" si="48"/>
        <v>0.33957789312551379</v>
      </c>
      <c r="W70" s="17">
        <f t="shared" si="48"/>
        <v>1.8880365291498316E-3</v>
      </c>
      <c r="X70" s="17">
        <f t="shared" si="48"/>
        <v>2.3963540562286324E-4</v>
      </c>
      <c r="Y70" s="17">
        <f t="shared" si="48"/>
        <v>1.6231304807521937E-2</v>
      </c>
      <c r="Z70" s="17">
        <f t="shared" si="48"/>
        <v>0.3014105085208541</v>
      </c>
      <c r="AB70" s="16">
        <f t="shared" si="38"/>
        <v>26.571000000000002</v>
      </c>
      <c r="AC70" s="16">
        <f t="shared" si="39"/>
        <v>106.68300000000001</v>
      </c>
      <c r="AD70" s="16">
        <f t="shared" si="40"/>
        <v>1.4650000000000001</v>
      </c>
      <c r="AE70" s="16">
        <f t="shared" si="41"/>
        <v>346.29199999999997</v>
      </c>
      <c r="AF70" s="16">
        <f t="shared" si="36"/>
        <v>207.535</v>
      </c>
      <c r="AH70" s="17">
        <f t="shared" si="42"/>
        <v>3.8590014320030903E-2</v>
      </c>
      <c r="AI70" s="17">
        <f t="shared" si="43"/>
        <v>0.15493953926099346</v>
      </c>
      <c r="AJ70" s="17">
        <f t="shared" si="44"/>
        <v>2.1276719347726948E-3</v>
      </c>
      <c r="AK70" s="17">
        <f t="shared" si="45"/>
        <v>0.50293226596334883</v>
      </c>
      <c r="AL70" s="17">
        <f t="shared" si="46"/>
        <v>0.3014105085208541</v>
      </c>
    </row>
    <row r="71" spans="1:38" s="2" customFormat="1" hidden="1">
      <c r="A71" s="30" t="s">
        <v>78</v>
      </c>
      <c r="B71" s="31">
        <f>'United Kingdom RAW'!E104</f>
        <v>768597</v>
      </c>
      <c r="C71" s="26">
        <f t="shared" si="37"/>
        <v>551679</v>
      </c>
      <c r="D71" s="26">
        <f>'United Kingdom RAW'!G104</f>
        <v>874</v>
      </c>
      <c r="E71" s="26">
        <f>'United Kingdom RAW'!H104</f>
        <v>197906</v>
      </c>
      <c r="F71" s="26">
        <f>'United Kingdom RAW'!J104</f>
        <v>164466</v>
      </c>
      <c r="G71" s="26">
        <f>'United Kingdom RAW'!K104</f>
        <v>33440</v>
      </c>
      <c r="H71" s="26">
        <f>'United Kingdom RAW'!L104</f>
        <v>91594</v>
      </c>
      <c r="I71" s="26">
        <f>'United Kingdom RAW'!M104</f>
        <v>250428</v>
      </c>
      <c r="J71" s="26">
        <f>'United Kingdom RAW'!F104</f>
        <v>1300</v>
      </c>
      <c r="K71" s="2">
        <f>'United Kingdom RAW'!N104</f>
        <v>162</v>
      </c>
      <c r="L71" s="2">
        <f>'United Kingdom RAW'!O104</f>
        <v>9415</v>
      </c>
      <c r="M71" s="2">
        <f>'United Kingdom RAW'!P104</f>
        <v>216918</v>
      </c>
      <c r="O71" s="17">
        <f t="shared" si="48"/>
        <v>1</v>
      </c>
      <c r="P71" s="17">
        <f t="shared" si="48"/>
        <v>0.71777407405961768</v>
      </c>
      <c r="Q71" s="17">
        <f t="shared" si="48"/>
        <v>1.1371368870812663E-3</v>
      </c>
      <c r="R71" s="17">
        <f t="shared" si="48"/>
        <v>0.25748994596648178</v>
      </c>
      <c r="S71" s="17">
        <f t="shared" si="48"/>
        <v>0.21398209985206812</v>
      </c>
      <c r="T71" s="17">
        <f t="shared" si="48"/>
        <v>4.3507846114413669E-2</v>
      </c>
      <c r="U71" s="17">
        <f t="shared" si="48"/>
        <v>0.11917038447977288</v>
      </c>
      <c r="V71" s="17">
        <f t="shared" si="48"/>
        <v>0.32582484709151871</v>
      </c>
      <c r="W71" s="17">
        <f t="shared" si="48"/>
        <v>1.6913935391368949E-3</v>
      </c>
      <c r="X71" s="17">
        <f t="shared" si="48"/>
        <v>2.1077365641552074E-4</v>
      </c>
      <c r="Y71" s="17">
        <f t="shared" si="48"/>
        <v>1.2249592439210666E-2</v>
      </c>
      <c r="Z71" s="17">
        <f t="shared" si="48"/>
        <v>0.28222592594038226</v>
      </c>
      <c r="AB71" s="16">
        <f t="shared" si="38"/>
        <v>33.44</v>
      </c>
      <c r="AC71" s="16">
        <f t="shared" si="39"/>
        <v>164.46600000000001</v>
      </c>
      <c r="AD71" s="16">
        <f t="shared" si="40"/>
        <v>1.462</v>
      </c>
      <c r="AE71" s="16">
        <f t="shared" si="41"/>
        <v>352.31099999999998</v>
      </c>
      <c r="AF71" s="16">
        <f t="shared" si="36"/>
        <v>216.91800000000001</v>
      </c>
      <c r="AH71" s="17">
        <f t="shared" si="42"/>
        <v>4.3507846114413669E-2</v>
      </c>
      <c r="AI71" s="17">
        <f t="shared" si="43"/>
        <v>0.21398209985206812</v>
      </c>
      <c r="AJ71" s="17">
        <f t="shared" si="44"/>
        <v>1.9021671955524156E-3</v>
      </c>
      <c r="AK71" s="17">
        <f t="shared" si="45"/>
        <v>0.45838196089758348</v>
      </c>
      <c r="AL71" s="17">
        <f t="shared" si="46"/>
        <v>0.28222592594038226</v>
      </c>
    </row>
    <row r="72" spans="1:38" s="2" customFormat="1" hidden="1">
      <c r="A72" s="30" t="s">
        <v>79</v>
      </c>
      <c r="B72" s="31">
        <f>'United Kingdom RAW'!E105</f>
        <v>797669</v>
      </c>
      <c r="C72" s="26">
        <f t="shared" si="37"/>
        <v>573385</v>
      </c>
      <c r="D72" s="26">
        <f>'United Kingdom RAW'!G105</f>
        <v>1264</v>
      </c>
      <c r="E72" s="26">
        <f>'United Kingdom RAW'!H105</f>
        <v>228783</v>
      </c>
      <c r="F72" s="26">
        <f>'United Kingdom RAW'!J105</f>
        <v>190269</v>
      </c>
      <c r="G72" s="26">
        <f>'United Kingdom RAW'!K105</f>
        <v>38514</v>
      </c>
      <c r="H72" s="26">
        <f>'United Kingdom RAW'!L105</f>
        <v>81431</v>
      </c>
      <c r="I72" s="26">
        <f>'United Kingdom RAW'!M105</f>
        <v>250428</v>
      </c>
      <c r="J72" s="26">
        <f>'United Kingdom RAW'!F105</f>
        <v>1300</v>
      </c>
      <c r="K72" s="2">
        <f>'United Kingdom RAW'!N105</f>
        <v>197</v>
      </c>
      <c r="L72" s="2">
        <f>'United Kingdom RAW'!O105</f>
        <v>9982</v>
      </c>
      <c r="M72" s="2">
        <f>'United Kingdom RAW'!P105</f>
        <v>224284</v>
      </c>
      <c r="O72" s="17">
        <f t="shared" si="48"/>
        <v>1</v>
      </c>
      <c r="P72" s="17">
        <f t="shared" si="48"/>
        <v>0.71882572846631876</v>
      </c>
      <c r="Q72" s="17">
        <f t="shared" si="48"/>
        <v>1.5846171783032812E-3</v>
      </c>
      <c r="R72" s="17">
        <f t="shared" si="48"/>
        <v>0.28681445562006297</v>
      </c>
      <c r="S72" s="17">
        <f t="shared" si="48"/>
        <v>0.23853127048938846</v>
      </c>
      <c r="T72" s="17">
        <f t="shared" si="48"/>
        <v>4.8283185130674505E-2</v>
      </c>
      <c r="U72" s="17">
        <f t="shared" si="48"/>
        <v>0.10208620367596083</v>
      </c>
      <c r="V72" s="17">
        <f t="shared" si="48"/>
        <v>0.31394977114567574</v>
      </c>
      <c r="W72" s="17">
        <f t="shared" si="48"/>
        <v>1.6297486802169822E-3</v>
      </c>
      <c r="X72" s="17">
        <f t="shared" si="48"/>
        <v>2.4696960769441962E-4</v>
      </c>
      <c r="Y72" s="17">
        <f t="shared" si="48"/>
        <v>1.2513962558404552E-2</v>
      </c>
      <c r="Z72" s="17">
        <f t="shared" si="48"/>
        <v>0.28117427153368124</v>
      </c>
      <c r="AB72" s="16">
        <f t="shared" si="38"/>
        <v>38.514000000000003</v>
      </c>
      <c r="AC72" s="16">
        <f t="shared" si="39"/>
        <v>190.26900000000001</v>
      </c>
      <c r="AD72" s="16">
        <f t="shared" si="40"/>
        <v>1.4970000000000001</v>
      </c>
      <c r="AE72" s="16">
        <f t="shared" si="41"/>
        <v>343.10500000000002</v>
      </c>
      <c r="AF72" s="16">
        <f t="shared" si="36"/>
        <v>224.28399999999999</v>
      </c>
      <c r="AH72" s="17">
        <f t="shared" si="42"/>
        <v>4.8283185130674505E-2</v>
      </c>
      <c r="AI72" s="17">
        <f t="shared" si="43"/>
        <v>0.23853127048938846</v>
      </c>
      <c r="AJ72" s="17">
        <f t="shared" si="44"/>
        <v>1.8767182879114018E-3</v>
      </c>
      <c r="AK72" s="17">
        <f t="shared" si="45"/>
        <v>0.43013455455834437</v>
      </c>
      <c r="AL72" s="17">
        <f t="shared" si="46"/>
        <v>0.28117427153368124</v>
      </c>
    </row>
    <row r="73" spans="1:38" s="2" customFormat="1" hidden="1">
      <c r="A73" s="30" t="s">
        <v>80</v>
      </c>
      <c r="B73" s="31">
        <f>'United Kingdom RAW'!E106</f>
        <v>848953</v>
      </c>
      <c r="C73" s="26">
        <f t="shared" si="37"/>
        <v>605369</v>
      </c>
      <c r="D73" s="26">
        <f>'United Kingdom RAW'!G106</f>
        <v>1367</v>
      </c>
      <c r="E73" s="26">
        <f>'United Kingdom RAW'!H106</f>
        <v>251649</v>
      </c>
      <c r="F73" s="26">
        <f>'United Kingdom RAW'!J106</f>
        <v>200800</v>
      </c>
      <c r="G73" s="26">
        <f>'United Kingdom RAW'!K106</f>
        <v>50849</v>
      </c>
      <c r="H73" s="26">
        <f>'United Kingdom RAW'!L106</f>
        <v>63888</v>
      </c>
      <c r="I73" s="26">
        <f>'United Kingdom RAW'!M106</f>
        <v>273165</v>
      </c>
      <c r="J73" s="26">
        <f>'United Kingdom RAW'!F106</f>
        <v>1300</v>
      </c>
      <c r="K73" s="2">
        <f>'United Kingdom RAW'!N106</f>
        <v>187</v>
      </c>
      <c r="L73" s="2">
        <f>'United Kingdom RAW'!O106</f>
        <v>13813</v>
      </c>
      <c r="M73" s="2">
        <f>'United Kingdom RAW'!P106</f>
        <v>243584</v>
      </c>
      <c r="O73" s="17">
        <f t="shared" si="48"/>
        <v>1</v>
      </c>
      <c r="P73" s="17">
        <f t="shared" si="48"/>
        <v>0.71307716681606637</v>
      </c>
      <c r="Q73" s="17">
        <f t="shared" si="48"/>
        <v>1.610218704686832E-3</v>
      </c>
      <c r="R73" s="17">
        <f t="shared" si="48"/>
        <v>0.2964227701651328</v>
      </c>
      <c r="S73" s="17">
        <f t="shared" si="48"/>
        <v>0.23652663928391796</v>
      </c>
      <c r="T73" s="17">
        <f t="shared" si="48"/>
        <v>5.9896130881214864E-2</v>
      </c>
      <c r="U73" s="17">
        <f t="shared" si="48"/>
        <v>7.5255049455034612E-2</v>
      </c>
      <c r="V73" s="17">
        <f t="shared" si="48"/>
        <v>0.32176692938242751</v>
      </c>
      <c r="W73" s="17">
        <f t="shared" si="48"/>
        <v>1.5312979634915008E-3</v>
      </c>
      <c r="X73" s="17">
        <f t="shared" si="48"/>
        <v>2.2027132244070049E-4</v>
      </c>
      <c r="Y73" s="17">
        <f t="shared" si="48"/>
        <v>1.6270629822852385E-2</v>
      </c>
      <c r="Z73" s="17">
        <f t="shared" si="48"/>
        <v>0.28692283318393363</v>
      </c>
      <c r="AB73" s="16">
        <f t="shared" si="38"/>
        <v>50.848999999999997</v>
      </c>
      <c r="AC73" s="16">
        <f t="shared" si="39"/>
        <v>200.8</v>
      </c>
      <c r="AD73" s="16">
        <f t="shared" si="40"/>
        <v>1.4870000000000001</v>
      </c>
      <c r="AE73" s="16">
        <f t="shared" si="41"/>
        <v>352.233</v>
      </c>
      <c r="AF73" s="16">
        <f t="shared" si="36"/>
        <v>243.584</v>
      </c>
      <c r="AH73" s="17">
        <f t="shared" si="42"/>
        <v>5.9896130881214864E-2</v>
      </c>
      <c r="AI73" s="17">
        <f t="shared" si="43"/>
        <v>0.23652663928391796</v>
      </c>
      <c r="AJ73" s="17">
        <f t="shared" si="44"/>
        <v>1.7515692859322012E-3</v>
      </c>
      <c r="AK73" s="17">
        <f t="shared" si="45"/>
        <v>0.41490282736500134</v>
      </c>
      <c r="AL73" s="17">
        <f t="shared" si="46"/>
        <v>0.28692283318393363</v>
      </c>
    </row>
    <row r="74" spans="1:38" s="2" customFormat="1" hidden="1">
      <c r="A74" s="30" t="s">
        <v>81</v>
      </c>
      <c r="B74" s="31">
        <f>'United Kingdom RAW'!E107</f>
        <v>918367</v>
      </c>
      <c r="C74" s="26">
        <f t="shared" si="37"/>
        <v>643913</v>
      </c>
      <c r="D74" s="26">
        <f>'United Kingdom RAW'!G107</f>
        <v>2011</v>
      </c>
      <c r="E74" s="26">
        <f>'United Kingdom RAW'!H107</f>
        <v>276548</v>
      </c>
      <c r="F74" s="26">
        <f>'United Kingdom RAW'!J107</f>
        <v>209417</v>
      </c>
      <c r="G74" s="26">
        <f>'United Kingdom RAW'!K107</f>
        <v>67131</v>
      </c>
      <c r="H74" s="26">
        <f>'United Kingdom RAW'!L107</f>
        <v>74311</v>
      </c>
      <c r="I74" s="26">
        <f>'United Kingdom RAW'!M107</f>
        <v>275633</v>
      </c>
      <c r="J74" s="26">
        <f>'United Kingdom RAW'!F107</f>
        <v>1300</v>
      </c>
      <c r="K74" s="2">
        <f>'United Kingdom RAW'!N107</f>
        <v>228</v>
      </c>
      <c r="L74" s="2">
        <f>'United Kingdom RAW'!O107</f>
        <v>13882</v>
      </c>
      <c r="M74" s="2">
        <f>'United Kingdom RAW'!P107</f>
        <v>274454</v>
      </c>
      <c r="O74" s="17">
        <f t="shared" si="48"/>
        <v>1</v>
      </c>
      <c r="P74" s="17">
        <f t="shared" si="48"/>
        <v>0.70114997598999096</v>
      </c>
      <c r="Q74" s="17">
        <f t="shared" si="48"/>
        <v>2.1897563827968556E-3</v>
      </c>
      <c r="R74" s="17">
        <f t="shared" si="48"/>
        <v>0.30113015820472644</v>
      </c>
      <c r="S74" s="17">
        <f t="shared" si="48"/>
        <v>0.22803193058984045</v>
      </c>
      <c r="T74" s="17">
        <f t="shared" si="48"/>
        <v>7.3098227614885991E-2</v>
      </c>
      <c r="U74" s="17">
        <f t="shared" si="48"/>
        <v>8.091645279065994E-2</v>
      </c>
      <c r="V74" s="17">
        <f t="shared" si="48"/>
        <v>0.30013382449500037</v>
      </c>
      <c r="W74" s="17">
        <f t="shared" si="48"/>
        <v>1.4155560903211897E-3</v>
      </c>
      <c r="X74" s="17">
        <f t="shared" si="48"/>
        <v>2.4826676045633172E-4</v>
      </c>
      <c r="Y74" s="17">
        <f t="shared" si="48"/>
        <v>1.5115961266029812E-2</v>
      </c>
      <c r="Z74" s="17">
        <f t="shared" si="48"/>
        <v>0.2988500240100091</v>
      </c>
      <c r="AB74" s="16">
        <f t="shared" si="38"/>
        <v>67.131</v>
      </c>
      <c r="AC74" s="16">
        <f t="shared" si="39"/>
        <v>209.417</v>
      </c>
      <c r="AD74" s="16">
        <f t="shared" si="40"/>
        <v>1.528</v>
      </c>
      <c r="AE74" s="16">
        <f t="shared" si="41"/>
        <v>365.83699999999999</v>
      </c>
      <c r="AF74" s="16">
        <f t="shared" si="36"/>
        <v>274.45400000000001</v>
      </c>
      <c r="AH74" s="17">
        <f t="shared" si="42"/>
        <v>7.3098227614885991E-2</v>
      </c>
      <c r="AI74" s="17">
        <f t="shared" si="43"/>
        <v>0.22803193058984045</v>
      </c>
      <c r="AJ74" s="17">
        <f t="shared" si="44"/>
        <v>1.6638228507775215E-3</v>
      </c>
      <c r="AK74" s="17">
        <f t="shared" si="45"/>
        <v>0.39835599493448698</v>
      </c>
      <c r="AL74" s="17">
        <f t="shared" si="46"/>
        <v>0.2988500240100091</v>
      </c>
    </row>
    <row r="75" spans="1:38" s="2" customFormat="1" hidden="1">
      <c r="A75" s="30" t="s">
        <v>82</v>
      </c>
      <c r="B75" s="31">
        <f>'United Kingdom RAW'!E108</f>
        <v>984711</v>
      </c>
      <c r="C75" s="26">
        <f t="shared" si="37"/>
        <v>682124</v>
      </c>
      <c r="D75" s="26">
        <f>'United Kingdom RAW'!G108</f>
        <v>1799</v>
      </c>
      <c r="E75" s="26">
        <f>'United Kingdom RAW'!H108</f>
        <v>287077</v>
      </c>
      <c r="F75" s="26">
        <f>'United Kingdom RAW'!J108</f>
        <v>215392</v>
      </c>
      <c r="G75" s="26">
        <f>'United Kingdom RAW'!K108</f>
        <v>71685</v>
      </c>
      <c r="H75" s="26">
        <f>'United Kingdom RAW'!L108</f>
        <v>82983</v>
      </c>
      <c r="I75" s="26">
        <f>'United Kingdom RAW'!M108</f>
        <v>289677</v>
      </c>
      <c r="J75" s="26">
        <f>'United Kingdom RAW'!F108</f>
        <v>1300</v>
      </c>
      <c r="K75" s="2">
        <f>'United Kingdom RAW'!N108</f>
        <v>221</v>
      </c>
      <c r="L75" s="2">
        <f>'United Kingdom RAW'!O108</f>
        <v>19067</v>
      </c>
      <c r="M75" s="2">
        <f>'United Kingdom RAW'!P108</f>
        <v>302587</v>
      </c>
      <c r="O75" s="17">
        <f t="shared" si="48"/>
        <v>1</v>
      </c>
      <c r="P75" s="17">
        <f t="shared" si="48"/>
        <v>0.69271491838722221</v>
      </c>
      <c r="Q75" s="17">
        <f t="shared" si="48"/>
        <v>1.8269319627789271E-3</v>
      </c>
      <c r="R75" s="17">
        <f t="shared" si="48"/>
        <v>0.29153426741450028</v>
      </c>
      <c r="S75" s="17">
        <f t="shared" si="48"/>
        <v>0.21873625865863183</v>
      </c>
      <c r="T75" s="17">
        <f t="shared" si="48"/>
        <v>7.2798008755868476E-2</v>
      </c>
      <c r="U75" s="17">
        <f t="shared" si="48"/>
        <v>8.4271425829507335E-2</v>
      </c>
      <c r="V75" s="17">
        <f t="shared" si="48"/>
        <v>0.29417463600995625</v>
      </c>
      <c r="W75" s="17">
        <f t="shared" si="48"/>
        <v>1.3201842977279628E-3</v>
      </c>
      <c r="X75" s="17">
        <f t="shared" si="48"/>
        <v>2.2443133061375369E-4</v>
      </c>
      <c r="Y75" s="17">
        <f t="shared" si="48"/>
        <v>1.9363041542137745E-2</v>
      </c>
      <c r="Z75" s="17">
        <f t="shared" si="48"/>
        <v>0.30728508161277773</v>
      </c>
      <c r="AB75" s="16">
        <f t="shared" si="38"/>
        <v>71.685000000000002</v>
      </c>
      <c r="AC75" s="16">
        <f t="shared" si="39"/>
        <v>215.392</v>
      </c>
      <c r="AD75" s="16">
        <f t="shared" si="40"/>
        <v>1.5209999999999999</v>
      </c>
      <c r="AE75" s="16">
        <f t="shared" si="41"/>
        <v>393.52600000000001</v>
      </c>
      <c r="AF75" s="16">
        <f t="shared" si="36"/>
        <v>302.58699999999999</v>
      </c>
      <c r="AH75" s="17">
        <f t="shared" si="42"/>
        <v>7.2798008755868476E-2</v>
      </c>
      <c r="AI75" s="17">
        <f t="shared" si="43"/>
        <v>0.21873625865863183</v>
      </c>
      <c r="AJ75" s="17">
        <f t="shared" si="44"/>
        <v>1.5446156283417164E-3</v>
      </c>
      <c r="AK75" s="17">
        <f t="shared" si="45"/>
        <v>0.39963603534438025</v>
      </c>
      <c r="AL75" s="17">
        <f t="shared" si="46"/>
        <v>0.30728508161277773</v>
      </c>
    </row>
    <row r="76" spans="1:38" s="2" customFormat="1" hidden="1">
      <c r="A76" s="30" t="s">
        <v>83</v>
      </c>
      <c r="B76" s="31">
        <f>'United Kingdom RAW'!E109</f>
        <v>996243</v>
      </c>
      <c r="C76" s="26">
        <f t="shared" si="37"/>
        <v>687072</v>
      </c>
      <c r="D76" s="26">
        <f>'United Kingdom RAW'!G109</f>
        <v>2036</v>
      </c>
      <c r="E76" s="26">
        <f>'United Kingdom RAW'!H109</f>
        <v>290390</v>
      </c>
      <c r="F76" s="26">
        <f>'United Kingdom RAW'!J109</f>
        <v>208536</v>
      </c>
      <c r="G76" s="26">
        <f>'United Kingdom RAW'!K109</f>
        <v>81854</v>
      </c>
      <c r="H76" s="26">
        <f>'United Kingdom RAW'!L109</f>
        <v>90501</v>
      </c>
      <c r="I76" s="26">
        <f>'United Kingdom RAW'!M109</f>
        <v>286512</v>
      </c>
      <c r="J76" s="26">
        <f>'United Kingdom RAW'!F109</f>
        <v>1300</v>
      </c>
      <c r="K76" s="2">
        <f>'United Kingdom RAW'!N109</f>
        <v>224</v>
      </c>
      <c r="L76" s="2">
        <f>'United Kingdom RAW'!O109</f>
        <v>16109</v>
      </c>
      <c r="M76" s="2">
        <f>'United Kingdom RAW'!P109</f>
        <v>309171</v>
      </c>
      <c r="O76" s="17">
        <f t="shared" si="48"/>
        <v>1</v>
      </c>
      <c r="P76" s="17">
        <f t="shared" si="48"/>
        <v>0.68966306413194367</v>
      </c>
      <c r="Q76" s="17">
        <f t="shared" si="48"/>
        <v>2.0436780986165023E-3</v>
      </c>
      <c r="R76" s="17">
        <f t="shared" si="48"/>
        <v>0.29148510955660417</v>
      </c>
      <c r="S76" s="17">
        <f t="shared" si="48"/>
        <v>0.20932242434827647</v>
      </c>
      <c r="T76" s="17">
        <f t="shared" si="48"/>
        <v>8.2162685208327688E-2</v>
      </c>
      <c r="U76" s="17">
        <f t="shared" si="48"/>
        <v>9.0842294500438139E-2</v>
      </c>
      <c r="V76" s="17">
        <f t="shared" si="48"/>
        <v>0.2875924849660173</v>
      </c>
      <c r="W76" s="17">
        <f t="shared" si="48"/>
        <v>1.3049025187629926E-3</v>
      </c>
      <c r="X76" s="17">
        <f t="shared" si="48"/>
        <v>2.2484474169454641E-4</v>
      </c>
      <c r="Y76" s="17">
        <f t="shared" si="48"/>
        <v>1.6169749749810038E-2</v>
      </c>
      <c r="Z76" s="17">
        <f t="shared" si="48"/>
        <v>0.31033693586805627</v>
      </c>
      <c r="AB76" s="16">
        <f t="shared" si="38"/>
        <v>81.853999999999999</v>
      </c>
      <c r="AC76" s="16">
        <f t="shared" si="39"/>
        <v>208.536</v>
      </c>
      <c r="AD76" s="16">
        <f t="shared" si="40"/>
        <v>1.524</v>
      </c>
      <c r="AE76" s="16">
        <f t="shared" si="41"/>
        <v>395.15800000000002</v>
      </c>
      <c r="AF76" s="16">
        <f t="shared" si="36"/>
        <v>309.17099999999999</v>
      </c>
      <c r="AH76" s="17">
        <f t="shared" si="42"/>
        <v>8.2162685208327688E-2</v>
      </c>
      <c r="AI76" s="17">
        <f t="shared" si="43"/>
        <v>0.20932242434827647</v>
      </c>
      <c r="AJ76" s="17">
        <f t="shared" si="44"/>
        <v>1.5297472604575389E-3</v>
      </c>
      <c r="AK76" s="17">
        <f t="shared" si="45"/>
        <v>0.39664820731488198</v>
      </c>
      <c r="AL76" s="17">
        <f t="shared" si="46"/>
        <v>0.31033693586805627</v>
      </c>
    </row>
    <row r="77" spans="1:38" s="2" customFormat="1" hidden="1">
      <c r="A77" s="30" t="s">
        <v>84</v>
      </c>
      <c r="B77" s="31">
        <f>'United Kingdom RAW'!E110</f>
        <v>992652</v>
      </c>
      <c r="C77" s="26">
        <f t="shared" si="37"/>
        <v>691112</v>
      </c>
      <c r="D77" s="26">
        <f>'United Kingdom RAW'!G110</f>
        <v>2195</v>
      </c>
      <c r="E77" s="26">
        <f>'United Kingdom RAW'!H110</f>
        <v>297515</v>
      </c>
      <c r="F77" s="26">
        <f>'United Kingdom RAW'!J110</f>
        <v>203992</v>
      </c>
      <c r="G77" s="26">
        <f>'United Kingdom RAW'!K110</f>
        <v>93523</v>
      </c>
      <c r="H77" s="26">
        <f>'United Kingdom RAW'!L110</f>
        <v>88119</v>
      </c>
      <c r="I77" s="26">
        <f>'United Kingdom RAW'!M110</f>
        <v>288209</v>
      </c>
      <c r="J77" s="26">
        <f>'United Kingdom RAW'!F110</f>
        <v>1254</v>
      </c>
      <c r="K77" s="2">
        <f>'United Kingdom RAW'!N110</f>
        <v>214</v>
      </c>
      <c r="L77" s="2">
        <f>'United Kingdom RAW'!O110</f>
        <v>13606</v>
      </c>
      <c r="M77" s="2">
        <f>'United Kingdom RAW'!P110</f>
        <v>301540</v>
      </c>
      <c r="O77" s="17">
        <f t="shared" si="48"/>
        <v>1</v>
      </c>
      <c r="P77" s="17">
        <f t="shared" si="48"/>
        <v>0.69622788248046652</v>
      </c>
      <c r="Q77" s="17">
        <f t="shared" si="48"/>
        <v>2.2112482521568486E-3</v>
      </c>
      <c r="R77" s="17">
        <f t="shared" si="48"/>
        <v>0.29971732288858532</v>
      </c>
      <c r="S77" s="17">
        <f t="shared" si="48"/>
        <v>0.20550202890841907</v>
      </c>
      <c r="T77" s="17">
        <f t="shared" si="48"/>
        <v>9.4215293980166259E-2</v>
      </c>
      <c r="U77" s="17">
        <f t="shared" si="48"/>
        <v>8.8771291449571452E-2</v>
      </c>
      <c r="V77" s="17">
        <f t="shared" si="48"/>
        <v>0.29034243622135453</v>
      </c>
      <c r="W77" s="17">
        <f t="shared" si="48"/>
        <v>1.2632826005488328E-3</v>
      </c>
      <c r="X77" s="17">
        <f t="shared" si="48"/>
        <v>2.1558411205538296E-4</v>
      </c>
      <c r="Y77" s="17">
        <f t="shared" si="48"/>
        <v>1.3706716956194114E-2</v>
      </c>
      <c r="Z77" s="17">
        <f t="shared" si="48"/>
        <v>0.30377211751953354</v>
      </c>
      <c r="AB77" s="16">
        <f t="shared" si="38"/>
        <v>93.522999999999996</v>
      </c>
      <c r="AC77" s="16">
        <f t="shared" si="39"/>
        <v>203.99199999999999</v>
      </c>
      <c r="AD77" s="16">
        <f t="shared" si="40"/>
        <v>1.468</v>
      </c>
      <c r="AE77" s="16">
        <f t="shared" si="41"/>
        <v>392.12900000000002</v>
      </c>
      <c r="AF77" s="16">
        <f t="shared" si="36"/>
        <v>301.54000000000002</v>
      </c>
      <c r="AH77" s="17">
        <f t="shared" si="42"/>
        <v>9.4215293980166259E-2</v>
      </c>
      <c r="AI77" s="17">
        <f t="shared" si="43"/>
        <v>0.20550202890841907</v>
      </c>
      <c r="AJ77" s="17">
        <f t="shared" si="44"/>
        <v>1.4788667126042158E-3</v>
      </c>
      <c r="AK77" s="17">
        <f t="shared" si="45"/>
        <v>0.39503169287927697</v>
      </c>
      <c r="AL77" s="17">
        <f t="shared" si="46"/>
        <v>0.30377211751953354</v>
      </c>
    </row>
    <row r="78" spans="1:38" s="2" customFormat="1" hidden="1">
      <c r="A78" s="30" t="s">
        <v>85</v>
      </c>
      <c r="B78" s="31">
        <f>'United Kingdom RAW'!E111</f>
        <v>1061354</v>
      </c>
      <c r="C78" s="26">
        <f t="shared" si="37"/>
        <v>737899</v>
      </c>
      <c r="D78" s="26">
        <f>'United Kingdom RAW'!G111</f>
        <v>2289</v>
      </c>
      <c r="E78" s="26">
        <f>'United Kingdom RAW'!H111</f>
        <v>322686</v>
      </c>
      <c r="F78" s="26">
        <f>'United Kingdom RAW'!J111</f>
        <v>207857</v>
      </c>
      <c r="G78" s="26">
        <f>'United Kingdom RAW'!K111</f>
        <v>114829</v>
      </c>
      <c r="H78" s="26">
        <f>'United Kingdom RAW'!L111</f>
        <v>94169</v>
      </c>
      <c r="I78" s="26">
        <f>'United Kingdom RAW'!M111</f>
        <v>299024</v>
      </c>
      <c r="J78" s="26">
        <f>'United Kingdom RAW'!F111</f>
        <v>1254</v>
      </c>
      <c r="K78" s="2">
        <f>'United Kingdom RAW'!N111</f>
        <v>239</v>
      </c>
      <c r="L78" s="2">
        <f>'United Kingdom RAW'!O111</f>
        <v>18238</v>
      </c>
      <c r="M78" s="2">
        <f>'United Kingdom RAW'!P111</f>
        <v>323455</v>
      </c>
      <c r="O78" s="17">
        <f t="shared" si="48"/>
        <v>1</v>
      </c>
      <c r="P78" s="17">
        <f t="shared" si="48"/>
        <v>0.69524305745302695</v>
      </c>
      <c r="Q78" s="17">
        <f t="shared" si="48"/>
        <v>2.1566791098917046E-3</v>
      </c>
      <c r="R78" s="17">
        <f t="shared" si="48"/>
        <v>0.30403239635409107</v>
      </c>
      <c r="S78" s="17">
        <f t="shared" si="48"/>
        <v>0.195841349822962</v>
      </c>
      <c r="T78" s="17">
        <f t="shared" si="48"/>
        <v>0.1081910465311291</v>
      </c>
      <c r="U78" s="17">
        <f t="shared" si="48"/>
        <v>8.8725345172298783E-2</v>
      </c>
      <c r="V78" s="17">
        <f t="shared" si="48"/>
        <v>0.28173823248416646</v>
      </c>
      <c r="W78" s="17">
        <f t="shared" si="48"/>
        <v>1.18150965653307E-3</v>
      </c>
      <c r="X78" s="17">
        <f t="shared" si="48"/>
        <v>2.2518405734561702E-4</v>
      </c>
      <c r="Y78" s="17">
        <f t="shared" si="48"/>
        <v>1.7183710618700263E-2</v>
      </c>
      <c r="Z78" s="17">
        <f t="shared" si="48"/>
        <v>0.304756942546973</v>
      </c>
      <c r="AB78" s="16">
        <f t="shared" si="38"/>
        <v>114.82899999999999</v>
      </c>
      <c r="AC78" s="16">
        <f t="shared" si="39"/>
        <v>207.857</v>
      </c>
      <c r="AD78" s="16">
        <f t="shared" si="40"/>
        <v>1.4930000000000001</v>
      </c>
      <c r="AE78" s="16">
        <f t="shared" si="41"/>
        <v>413.72</v>
      </c>
      <c r="AF78" s="16">
        <f t="shared" si="36"/>
        <v>323.45499999999998</v>
      </c>
      <c r="AH78" s="17">
        <f t="shared" si="42"/>
        <v>0.1081910465311291</v>
      </c>
      <c r="AI78" s="17">
        <f t="shared" si="43"/>
        <v>0.195841349822962</v>
      </c>
      <c r="AJ78" s="17">
        <f t="shared" si="44"/>
        <v>1.4066937138786869E-3</v>
      </c>
      <c r="AK78" s="17">
        <f t="shared" si="45"/>
        <v>0.38980396738505724</v>
      </c>
      <c r="AL78" s="17">
        <f t="shared" si="46"/>
        <v>0.304756942546973</v>
      </c>
    </row>
    <row r="79" spans="1:38" s="2" customFormat="1" hidden="1">
      <c r="A79" s="30" t="s">
        <v>86</v>
      </c>
      <c r="B79" s="31">
        <f>'United Kingdom RAW'!E112</f>
        <v>1156078</v>
      </c>
      <c r="C79" s="26">
        <f t="shared" si="37"/>
        <v>801402</v>
      </c>
      <c r="D79" s="26">
        <f>'United Kingdom RAW'!G112</f>
        <v>2284</v>
      </c>
      <c r="E79" s="26">
        <f>'United Kingdom RAW'!H112</f>
        <v>341967</v>
      </c>
      <c r="F79" s="26">
        <f>'United Kingdom RAW'!J112</f>
        <v>222364</v>
      </c>
      <c r="G79" s="26">
        <f>'United Kingdom RAW'!K112</f>
        <v>119603</v>
      </c>
      <c r="H79" s="26">
        <f>'United Kingdom RAW'!L112</f>
        <v>109387</v>
      </c>
      <c r="I79" s="26">
        <f>'United Kingdom RAW'!M112</f>
        <v>328489</v>
      </c>
      <c r="J79" s="26">
        <f>'United Kingdom RAW'!F112</f>
        <v>1254</v>
      </c>
      <c r="K79" s="2">
        <f>'United Kingdom RAW'!N112</f>
        <v>381</v>
      </c>
      <c r="L79" s="2">
        <f>'United Kingdom RAW'!O112</f>
        <v>17640</v>
      </c>
      <c r="M79" s="2">
        <f>'United Kingdom RAW'!P112</f>
        <v>354676</v>
      </c>
      <c r="O79" s="17">
        <f t="shared" si="48"/>
        <v>1</v>
      </c>
      <c r="P79" s="17">
        <f t="shared" si="48"/>
        <v>0.69320755173958848</v>
      </c>
      <c r="Q79" s="17">
        <f t="shared" si="48"/>
        <v>1.9756452419300427E-3</v>
      </c>
      <c r="R79" s="17">
        <f t="shared" si="48"/>
        <v>0.29579924537963703</v>
      </c>
      <c r="S79" s="17">
        <f t="shared" si="48"/>
        <v>0.19234342319462874</v>
      </c>
      <c r="T79" s="17">
        <f t="shared" si="48"/>
        <v>0.10345582218500828</v>
      </c>
      <c r="U79" s="17">
        <f t="shared" si="48"/>
        <v>9.4619048195709973E-2</v>
      </c>
      <c r="V79" s="17">
        <f t="shared" si="48"/>
        <v>0.28414086246775738</v>
      </c>
      <c r="W79" s="17">
        <f t="shared" si="48"/>
        <v>1.0847018972768273E-3</v>
      </c>
      <c r="X79" s="17">
        <f t="shared" si="48"/>
        <v>3.2956253816783987E-4</v>
      </c>
      <c r="Y79" s="17">
        <f t="shared" si="48"/>
        <v>1.5258486019109438E-2</v>
      </c>
      <c r="Z79" s="17">
        <f t="shared" si="48"/>
        <v>0.30679244826041152</v>
      </c>
      <c r="AB79" s="16">
        <f t="shared" si="38"/>
        <v>119.60299999999999</v>
      </c>
      <c r="AC79" s="16">
        <f t="shared" si="39"/>
        <v>222.364</v>
      </c>
      <c r="AD79" s="16">
        <f t="shared" si="40"/>
        <v>1.635</v>
      </c>
      <c r="AE79" s="16">
        <f t="shared" si="41"/>
        <v>457.8</v>
      </c>
      <c r="AF79" s="16">
        <f t="shared" si="36"/>
        <v>354.67599999999999</v>
      </c>
      <c r="AH79" s="17">
        <f t="shared" si="42"/>
        <v>0.10345582218500828</v>
      </c>
      <c r="AI79" s="17">
        <f t="shared" si="43"/>
        <v>0.19234342319462874</v>
      </c>
      <c r="AJ79" s="17">
        <f t="shared" si="44"/>
        <v>1.414264435444667E-3</v>
      </c>
      <c r="AK79" s="17">
        <f t="shared" si="45"/>
        <v>0.39599404192450688</v>
      </c>
      <c r="AL79" s="17">
        <f t="shared" si="46"/>
        <v>0.30679244826041152</v>
      </c>
    </row>
    <row r="80" spans="1:38" s="2" customFormat="1" hidden="1">
      <c r="A80" s="30" t="s">
        <v>87</v>
      </c>
      <c r="B80" s="31">
        <f>'United Kingdom RAW'!E113</f>
        <v>1247916</v>
      </c>
      <c r="C80" s="26">
        <f t="shared" si="37"/>
        <v>859269</v>
      </c>
      <c r="D80" s="26">
        <f>'United Kingdom RAW'!G113</f>
        <v>2150</v>
      </c>
      <c r="E80" s="26">
        <f>'United Kingdom RAW'!H113</f>
        <v>395631</v>
      </c>
      <c r="F80" s="26">
        <f>'United Kingdom RAW'!J113</f>
        <v>283234</v>
      </c>
      <c r="G80" s="26">
        <f>'United Kingdom RAW'!K113</f>
        <v>112397</v>
      </c>
      <c r="H80" s="26">
        <f>'United Kingdom RAW'!L113</f>
        <v>88022</v>
      </c>
      <c r="I80" s="26">
        <f>'United Kingdom RAW'!M113</f>
        <v>354358</v>
      </c>
      <c r="J80" s="26">
        <f>'United Kingdom RAW'!F113</f>
        <v>1254</v>
      </c>
      <c r="K80" s="2">
        <f>'United Kingdom RAW'!N113</f>
        <v>434</v>
      </c>
      <c r="L80" s="2">
        <f>'United Kingdom RAW'!O113</f>
        <v>17420</v>
      </c>
      <c r="M80" s="2">
        <f>'United Kingdom RAW'!P113</f>
        <v>388647</v>
      </c>
      <c r="O80" s="17">
        <f t="shared" si="48"/>
        <v>1</v>
      </c>
      <c r="P80" s="17">
        <f t="shared" si="48"/>
        <v>0.68856317252122734</v>
      </c>
      <c r="Q80" s="17">
        <f t="shared" si="48"/>
        <v>1.7228723728199655E-3</v>
      </c>
      <c r="R80" s="17">
        <f t="shared" si="48"/>
        <v>0.31703335801448174</v>
      </c>
      <c r="S80" s="17">
        <f t="shared" si="48"/>
        <v>0.22696559704339075</v>
      </c>
      <c r="T80" s="17">
        <f t="shared" si="48"/>
        <v>9.0067760971090996E-2</v>
      </c>
      <c r="U80" s="17">
        <f t="shared" si="48"/>
        <v>7.0535196279236739E-2</v>
      </c>
      <c r="V80" s="17">
        <f t="shared" si="48"/>
        <v>0.28395981780824991</v>
      </c>
      <c r="W80" s="17">
        <f t="shared" si="48"/>
        <v>1.0048753281470869E-3</v>
      </c>
      <c r="X80" s="17">
        <f t="shared" si="48"/>
        <v>3.477798185134256E-4</v>
      </c>
      <c r="Y80" s="17">
        <f t="shared" si="48"/>
        <v>1.395927289977851E-2</v>
      </c>
      <c r="Z80" s="17">
        <f t="shared" si="48"/>
        <v>0.3114368274787726</v>
      </c>
      <c r="AB80" s="16">
        <f t="shared" si="38"/>
        <v>112.39700000000001</v>
      </c>
      <c r="AC80" s="16">
        <f t="shared" si="39"/>
        <v>283.23399999999998</v>
      </c>
      <c r="AD80" s="16">
        <f t="shared" si="40"/>
        <v>1.6879999999999999</v>
      </c>
      <c r="AE80" s="16">
        <f t="shared" si="41"/>
        <v>461.95</v>
      </c>
      <c r="AF80" s="16">
        <f t="shared" si="36"/>
        <v>388.64699999999999</v>
      </c>
      <c r="AH80" s="17">
        <f t="shared" si="42"/>
        <v>9.0067760971090996E-2</v>
      </c>
      <c r="AI80" s="17">
        <f t="shared" si="43"/>
        <v>0.22696559704339075</v>
      </c>
      <c r="AJ80" s="17">
        <f t="shared" si="44"/>
        <v>1.3526551466605124E-3</v>
      </c>
      <c r="AK80" s="17">
        <f t="shared" si="45"/>
        <v>0.37017715936008511</v>
      </c>
      <c r="AL80" s="17">
        <f t="shared" si="46"/>
        <v>0.3114368274787726</v>
      </c>
    </row>
    <row r="81" spans="1:38" s="2" customFormat="1" hidden="1">
      <c r="A81" s="32" t="s">
        <v>88</v>
      </c>
      <c r="B81" s="31">
        <f>'United Kingdom RAW'!E114</f>
        <v>1241986</v>
      </c>
      <c r="C81" s="26">
        <f t="shared" si="37"/>
        <v>861644</v>
      </c>
      <c r="D81" s="26">
        <f>'United Kingdom RAW'!G114</f>
        <v>2397</v>
      </c>
      <c r="E81" s="26">
        <f>'United Kingdom RAW'!H114</f>
        <v>434970</v>
      </c>
      <c r="F81" s="26">
        <f>'United Kingdom RAW'!J114</f>
        <v>328582</v>
      </c>
      <c r="G81" s="26">
        <f>'United Kingdom RAW'!K114</f>
        <v>106388</v>
      </c>
      <c r="H81" s="26">
        <f>'United Kingdom RAW'!L114</f>
        <v>63616</v>
      </c>
      <c r="I81" s="26">
        <f>'United Kingdom RAW'!M114</f>
        <v>343027</v>
      </c>
      <c r="J81" s="26">
        <f>'United Kingdom RAW'!F114</f>
        <v>1254</v>
      </c>
      <c r="K81" s="2">
        <f>'United Kingdom RAW'!N114</f>
        <v>988</v>
      </c>
      <c r="L81" s="2">
        <f>'United Kingdom RAW'!O114</f>
        <v>15392</v>
      </c>
      <c r="M81" s="2">
        <f>'United Kingdom RAW'!P114</f>
        <v>380342</v>
      </c>
      <c r="O81" s="17">
        <f t="shared" si="48"/>
        <v>1</v>
      </c>
      <c r="P81" s="17">
        <f t="shared" si="48"/>
        <v>0.69376305368981617</v>
      </c>
      <c r="Q81" s="17">
        <f t="shared" si="48"/>
        <v>1.9299734457554271E-3</v>
      </c>
      <c r="R81" s="17">
        <f t="shared" si="48"/>
        <v>0.3502213390489104</v>
      </c>
      <c r="S81" s="17">
        <f t="shared" si="48"/>
        <v>0.26456175834510209</v>
      </c>
      <c r="T81" s="17">
        <f t="shared" si="48"/>
        <v>8.5659580703808261E-2</v>
      </c>
      <c r="U81" s="17">
        <f t="shared" si="48"/>
        <v>5.1221189288768149E-2</v>
      </c>
      <c r="V81" s="17">
        <f t="shared" si="48"/>
        <v>0.27619232422909756</v>
      </c>
      <c r="W81" s="17">
        <f t="shared" si="48"/>
        <v>1.0096732169283711E-3</v>
      </c>
      <c r="X81" s="17">
        <f t="shared" si="48"/>
        <v>7.9550011030720151E-4</v>
      </c>
      <c r="Y81" s="17">
        <f t="shared" si="48"/>
        <v>1.2393054350049034E-2</v>
      </c>
      <c r="Z81" s="17">
        <f t="shared" si="48"/>
        <v>0.30623694631018383</v>
      </c>
      <c r="AB81" s="16">
        <f t="shared" si="38"/>
        <v>106.38800000000001</v>
      </c>
      <c r="AC81" s="16">
        <f t="shared" si="39"/>
        <v>328.58199999999999</v>
      </c>
      <c r="AD81" s="16">
        <f t="shared" si="40"/>
        <v>2.242</v>
      </c>
      <c r="AE81" s="16">
        <f t="shared" si="41"/>
        <v>424.43200000000002</v>
      </c>
      <c r="AF81" s="16">
        <f t="shared" si="36"/>
        <v>380.34199999999998</v>
      </c>
      <c r="AH81" s="17">
        <f t="shared" si="42"/>
        <v>8.5659580703808261E-2</v>
      </c>
      <c r="AI81" s="17">
        <f t="shared" si="43"/>
        <v>0.26456175834510209</v>
      </c>
      <c r="AJ81" s="17">
        <f t="shared" si="44"/>
        <v>1.8051733272355726E-3</v>
      </c>
      <c r="AK81" s="17">
        <f t="shared" si="45"/>
        <v>0.34173654131367021</v>
      </c>
      <c r="AL81" s="17">
        <f t="shared" si="46"/>
        <v>0.30623694631018383</v>
      </c>
    </row>
    <row r="82" spans="1:38" s="2" customFormat="1" hidden="1">
      <c r="A82" s="13" t="s">
        <v>89</v>
      </c>
      <c r="B82" s="31">
        <f>'United Kingdom RAW'!E115</f>
        <v>1286323</v>
      </c>
      <c r="C82" s="26">
        <f t="shared" si="37"/>
        <v>901187</v>
      </c>
      <c r="D82" s="26">
        <f>'United Kingdom RAW'!G115</f>
        <v>2592</v>
      </c>
      <c r="E82" s="26">
        <f>'United Kingdom RAW'!H115</f>
        <v>468605</v>
      </c>
      <c r="F82" s="26">
        <f>'United Kingdom RAW'!J115</f>
        <v>360809</v>
      </c>
      <c r="G82" s="26">
        <f>'United Kingdom RAW'!K115</f>
        <v>107796</v>
      </c>
      <c r="H82" s="26">
        <f>'United Kingdom RAW'!L115</f>
        <v>57420</v>
      </c>
      <c r="I82" s="26">
        <f>'United Kingdom RAW'!M115</f>
        <v>357772</v>
      </c>
      <c r="J82" s="26">
        <f>'United Kingdom RAW'!F115</f>
        <v>496</v>
      </c>
      <c r="K82" s="2">
        <f>'United Kingdom RAW'!N115</f>
        <v>462</v>
      </c>
      <c r="L82" s="2">
        <f>'United Kingdom RAW'!O115</f>
        <v>13840</v>
      </c>
      <c r="M82" s="2">
        <f>'United Kingdom RAW'!P115</f>
        <v>385136</v>
      </c>
      <c r="O82" s="17">
        <f t="shared" si="48"/>
        <v>1</v>
      </c>
      <c r="P82" s="17">
        <f t="shared" si="48"/>
        <v>0.70059153105401983</v>
      </c>
      <c r="Q82" s="17">
        <f t="shared" si="48"/>
        <v>2.0150459876718367E-3</v>
      </c>
      <c r="R82" s="17">
        <f t="shared" si="48"/>
        <v>0.36429808065314856</v>
      </c>
      <c r="S82" s="17">
        <f t="shared" si="48"/>
        <v>0.28049642274918507</v>
      </c>
      <c r="T82" s="17">
        <f t="shared" si="48"/>
        <v>8.3801657903963461E-2</v>
      </c>
      <c r="U82" s="17">
        <f t="shared" si="48"/>
        <v>4.4638865976896938E-2</v>
      </c>
      <c r="V82" s="17">
        <f t="shared" si="48"/>
        <v>0.2781354294372409</v>
      </c>
      <c r="W82" s="17">
        <f t="shared" si="48"/>
        <v>3.8559521986312925E-4</v>
      </c>
      <c r="X82" s="17">
        <f t="shared" si="48"/>
        <v>3.5916328946928569E-4</v>
      </c>
      <c r="Y82" s="17">
        <f t="shared" si="48"/>
        <v>1.0759350489729251E-2</v>
      </c>
      <c r="Z82" s="17">
        <f t="shared" si="48"/>
        <v>0.29940846894598011</v>
      </c>
      <c r="AB82" s="16">
        <f t="shared" si="38"/>
        <v>107.79600000000001</v>
      </c>
      <c r="AC82" s="16">
        <f t="shared" si="39"/>
        <v>360.80900000000003</v>
      </c>
      <c r="AD82" s="16">
        <f t="shared" si="40"/>
        <v>0.95799999999999996</v>
      </c>
      <c r="AE82" s="16">
        <f t="shared" si="41"/>
        <v>431.62400000000002</v>
      </c>
      <c r="AF82" s="16">
        <f t="shared" si="36"/>
        <v>385.13600000000002</v>
      </c>
      <c r="AH82" s="17">
        <f t="shared" si="42"/>
        <v>8.3801657903963461E-2</v>
      </c>
      <c r="AI82" s="17">
        <f t="shared" si="43"/>
        <v>0.28049642274918507</v>
      </c>
      <c r="AJ82" s="17">
        <f t="shared" si="44"/>
        <v>7.4475850933241488E-4</v>
      </c>
      <c r="AK82" s="17">
        <f t="shared" si="45"/>
        <v>0.33554869189153896</v>
      </c>
      <c r="AL82" s="17">
        <f t="shared" si="46"/>
        <v>0.29940846894598011</v>
      </c>
    </row>
    <row r="83" spans="1:38" s="2" customFormat="1" hidden="1">
      <c r="A83" s="32" t="s">
        <v>90</v>
      </c>
      <c r="B83" s="31">
        <f>'United Kingdom RAW'!E116</f>
        <v>1320813</v>
      </c>
      <c r="C83" s="26">
        <f t="shared" si="37"/>
        <v>922500</v>
      </c>
      <c r="D83" s="26">
        <f>'United Kingdom RAW'!G116</f>
        <v>2298</v>
      </c>
      <c r="E83" s="26">
        <f>'United Kingdom RAW'!H116</f>
        <v>493628</v>
      </c>
      <c r="F83" s="26">
        <f>'United Kingdom RAW'!J116</f>
        <v>396016</v>
      </c>
      <c r="G83" s="26">
        <f>'United Kingdom RAW'!K116</f>
        <v>97612</v>
      </c>
      <c r="H83" s="26">
        <f>'United Kingdom RAW'!L116</f>
        <v>55915</v>
      </c>
      <c r="I83" s="26">
        <f>'United Kingdom RAW'!M116</f>
        <v>356228</v>
      </c>
      <c r="J83" s="26">
        <f>'United Kingdom RAW'!F116</f>
        <v>496</v>
      </c>
      <c r="K83" s="2">
        <f>'United Kingdom RAW'!N116</f>
        <v>503</v>
      </c>
      <c r="L83" s="2">
        <f>'United Kingdom RAW'!O116</f>
        <v>13432</v>
      </c>
      <c r="M83" s="2">
        <f>'United Kingdom RAW'!P116</f>
        <v>398313</v>
      </c>
      <c r="O83" s="17">
        <f t="shared" si="48"/>
        <v>1</v>
      </c>
      <c r="P83" s="17">
        <f t="shared" si="48"/>
        <v>0.69843346484324431</v>
      </c>
      <c r="Q83" s="17">
        <f t="shared" si="48"/>
        <v>1.7398375091704883E-3</v>
      </c>
      <c r="R83" s="17">
        <f t="shared" si="48"/>
        <v>0.37373042209608781</v>
      </c>
      <c r="S83" s="17">
        <f t="shared" si="48"/>
        <v>0.29982745475703221</v>
      </c>
      <c r="T83" s="17">
        <f t="shared" si="48"/>
        <v>7.3902967339055561E-2</v>
      </c>
      <c r="U83" s="17">
        <f t="shared" si="48"/>
        <v>4.2333774728140927E-2</v>
      </c>
      <c r="V83" s="17">
        <f t="shared" si="48"/>
        <v>0.26970358408041106</v>
      </c>
      <c r="W83" s="17">
        <f t="shared" si="48"/>
        <v>3.7552628570433513E-4</v>
      </c>
      <c r="X83" s="17">
        <f t="shared" si="48"/>
        <v>3.8082605183322696E-4</v>
      </c>
      <c r="Y83" s="17">
        <f t="shared" si="48"/>
        <v>1.0169494091896431E-2</v>
      </c>
      <c r="Z83" s="17">
        <f t="shared" si="48"/>
        <v>0.30156653515675574</v>
      </c>
      <c r="AB83" s="16">
        <f t="shared" si="38"/>
        <v>97.611999999999995</v>
      </c>
      <c r="AC83" s="16">
        <f t="shared" si="39"/>
        <v>396.01600000000002</v>
      </c>
      <c r="AD83" s="16">
        <f t="shared" si="40"/>
        <v>0.999</v>
      </c>
      <c r="AE83" s="16">
        <f t="shared" si="41"/>
        <v>427.87299999999999</v>
      </c>
      <c r="AF83" s="16">
        <f t="shared" si="36"/>
        <v>398.31299999999999</v>
      </c>
      <c r="AH83" s="17">
        <f t="shared" si="42"/>
        <v>7.3902967339055561E-2</v>
      </c>
      <c r="AI83" s="17">
        <f t="shared" si="43"/>
        <v>0.29982745475703221</v>
      </c>
      <c r="AJ83" s="17">
        <f t="shared" si="44"/>
        <v>7.5635233753756209E-4</v>
      </c>
      <c r="AK83" s="17">
        <f t="shared" si="45"/>
        <v>0.32394669040961893</v>
      </c>
      <c r="AL83" s="17">
        <f t="shared" si="46"/>
        <v>0.30156653515675574</v>
      </c>
    </row>
    <row r="84" spans="1:38" s="2" customFormat="1" hidden="1">
      <c r="A84" s="13" t="s">
        <v>91</v>
      </c>
      <c r="B84" s="31">
        <f>'United Kingdom RAW'!E117</f>
        <v>1355465</v>
      </c>
      <c r="C84" s="26">
        <f t="shared" si="37"/>
        <v>938499</v>
      </c>
      <c r="D84" s="26">
        <f>'United Kingdom RAW'!G117</f>
        <v>2245</v>
      </c>
      <c r="E84" s="26">
        <f>'United Kingdom RAW'!H117</f>
        <v>493353</v>
      </c>
      <c r="F84" s="26">
        <f>'United Kingdom RAW'!J117</f>
        <v>398853</v>
      </c>
      <c r="G84" s="26">
        <f>'United Kingdom RAW'!K117</f>
        <v>94500</v>
      </c>
      <c r="H84" s="26">
        <f>'United Kingdom RAW'!L117</f>
        <v>58517</v>
      </c>
      <c r="I84" s="26">
        <f>'United Kingdom RAW'!M117</f>
        <v>366746</v>
      </c>
      <c r="J84" s="26">
        <f>'United Kingdom RAW'!F117</f>
        <v>496</v>
      </c>
      <c r="K84" s="2">
        <f>'United Kingdom RAW'!N117</f>
        <v>385</v>
      </c>
      <c r="L84" s="2">
        <f>'United Kingdom RAW'!O117</f>
        <v>16757</v>
      </c>
      <c r="M84" s="2">
        <f>'United Kingdom RAW'!P117</f>
        <v>416966</v>
      </c>
      <c r="O84" s="17">
        <f t="shared" si="48"/>
        <v>1</v>
      </c>
      <c r="P84" s="17">
        <f t="shared" si="48"/>
        <v>0.69238158122858207</v>
      </c>
      <c r="Q84" s="17">
        <f t="shared" si="48"/>
        <v>1.6562581844606831E-3</v>
      </c>
      <c r="R84" s="17">
        <f t="shared" si="48"/>
        <v>0.36397324903261979</v>
      </c>
      <c r="S84" s="17">
        <f t="shared" si="48"/>
        <v>0.29425547690276033</v>
      </c>
      <c r="T84" s="17">
        <f t="shared" si="48"/>
        <v>6.9717772129859495E-2</v>
      </c>
      <c r="U84" s="17">
        <f t="shared" ref="U84:Z87" si="49">H84/$B84</f>
        <v>4.3171162663735323E-2</v>
      </c>
      <c r="V84" s="17">
        <f t="shared" si="49"/>
        <v>0.270568402725264</v>
      </c>
      <c r="W84" s="17">
        <f t="shared" si="49"/>
        <v>3.6592608440645831E-4</v>
      </c>
      <c r="X84" s="17">
        <f t="shared" si="49"/>
        <v>2.8403536793646463E-4</v>
      </c>
      <c r="Y84" s="17">
        <f t="shared" si="49"/>
        <v>1.2362547170159319E-2</v>
      </c>
      <c r="Z84" s="17">
        <f t="shared" si="49"/>
        <v>0.30761841877141793</v>
      </c>
      <c r="AB84" s="16">
        <f t="shared" si="38"/>
        <v>94.5</v>
      </c>
      <c r="AC84" s="16">
        <f t="shared" si="39"/>
        <v>398.85300000000001</v>
      </c>
      <c r="AD84" s="16">
        <f t="shared" si="40"/>
        <v>0.88100000000000001</v>
      </c>
      <c r="AE84" s="16">
        <f t="shared" si="41"/>
        <v>444.26499999999999</v>
      </c>
      <c r="AF84" s="16">
        <f t="shared" si="36"/>
        <v>416.96600000000001</v>
      </c>
      <c r="AH84" s="17">
        <f t="shared" si="42"/>
        <v>6.9717772129859495E-2</v>
      </c>
      <c r="AI84" s="17">
        <f t="shared" si="43"/>
        <v>0.29425547690276033</v>
      </c>
      <c r="AJ84" s="17">
        <f t="shared" si="44"/>
        <v>6.49961452342923E-4</v>
      </c>
      <c r="AK84" s="17">
        <f t="shared" si="45"/>
        <v>0.32775837074361935</v>
      </c>
      <c r="AL84" s="17">
        <f t="shared" si="46"/>
        <v>0.30761841877141793</v>
      </c>
    </row>
    <row r="85" spans="1:38" s="2" customFormat="1" hidden="1">
      <c r="A85" s="13" t="s">
        <v>92</v>
      </c>
      <c r="B85" s="31">
        <f>'United Kingdom RAW'!E118</f>
        <v>1388792</v>
      </c>
      <c r="C85" s="26">
        <f t="shared" si="37"/>
        <v>956606</v>
      </c>
      <c r="D85" s="26">
        <f>'United Kingdom RAW'!G118</f>
        <v>2395</v>
      </c>
      <c r="E85" s="26">
        <f>'United Kingdom RAW'!H118</f>
        <v>504691</v>
      </c>
      <c r="F85" s="26">
        <f>'United Kingdom RAW'!J118</f>
        <v>405121</v>
      </c>
      <c r="G85" s="26">
        <f>'United Kingdom RAW'!K118</f>
        <v>99570</v>
      </c>
      <c r="H85" s="26">
        <f>'United Kingdom RAW'!L118</f>
        <v>47995</v>
      </c>
      <c r="I85" s="26">
        <f>'United Kingdom RAW'!M118</f>
        <v>384335</v>
      </c>
      <c r="J85" s="26">
        <f>'United Kingdom RAW'!F118</f>
        <v>496</v>
      </c>
      <c r="K85" s="2">
        <f>'United Kingdom RAW'!N118</f>
        <v>257</v>
      </c>
      <c r="L85" s="2">
        <f>'United Kingdom RAW'!O118</f>
        <v>16437</v>
      </c>
      <c r="M85" s="2">
        <f>'United Kingdom RAW'!P118</f>
        <v>432186</v>
      </c>
      <c r="O85" s="17">
        <f t="shared" ref="O85:T87" si="50">B85/$B85</f>
        <v>1</v>
      </c>
      <c r="P85" s="17">
        <f t="shared" si="50"/>
        <v>0.68880437099292047</v>
      </c>
      <c r="Q85" s="17">
        <f t="shared" si="50"/>
        <v>1.724520302536305E-3</v>
      </c>
      <c r="R85" s="17">
        <f t="shared" si="50"/>
        <v>0.36340287098427987</v>
      </c>
      <c r="S85" s="17">
        <f t="shared" si="50"/>
        <v>0.29170746951307325</v>
      </c>
      <c r="T85" s="17">
        <f t="shared" si="50"/>
        <v>7.1695401471206635E-2</v>
      </c>
      <c r="U85" s="17">
        <f t="shared" si="49"/>
        <v>3.4558810822642991E-2</v>
      </c>
      <c r="V85" s="17">
        <f t="shared" si="49"/>
        <v>0.27674050541765793</v>
      </c>
      <c r="W85" s="17">
        <f t="shared" si="49"/>
        <v>3.5714491442923057E-4</v>
      </c>
      <c r="X85" s="17">
        <f t="shared" si="49"/>
        <v>1.8505290929095213E-4</v>
      </c>
      <c r="Y85" s="17">
        <f t="shared" si="49"/>
        <v>1.1835465642083192E-2</v>
      </c>
      <c r="Z85" s="17">
        <f t="shared" si="49"/>
        <v>0.31119562900707953</v>
      </c>
      <c r="AB85" s="16">
        <f t="shared" si="38"/>
        <v>99.57</v>
      </c>
      <c r="AC85" s="16">
        <f t="shared" si="39"/>
        <v>405.12099999999998</v>
      </c>
      <c r="AD85" s="16">
        <f t="shared" si="40"/>
        <v>0.753</v>
      </c>
      <c r="AE85" s="16">
        <f t="shared" si="41"/>
        <v>451.16199999999998</v>
      </c>
      <c r="AF85" s="16">
        <f t="shared" si="36"/>
        <v>432.18599999999998</v>
      </c>
      <c r="AH85" s="17">
        <f t="shared" si="42"/>
        <v>7.1695401471206635E-2</v>
      </c>
      <c r="AI85" s="17">
        <f t="shared" si="43"/>
        <v>0.29170746951307325</v>
      </c>
      <c r="AJ85" s="17">
        <f t="shared" si="44"/>
        <v>5.4219782372018268E-4</v>
      </c>
      <c r="AK85" s="17">
        <f t="shared" si="45"/>
        <v>0.32485930218492043</v>
      </c>
      <c r="AL85" s="17">
        <f t="shared" si="46"/>
        <v>0.31119562900707953</v>
      </c>
    </row>
    <row r="86" spans="1:38" s="2" customFormat="1" hidden="1">
      <c r="A86" s="13" t="s">
        <v>93</v>
      </c>
      <c r="B86" s="31">
        <f>'United Kingdom RAW'!E119</f>
        <v>1358443</v>
      </c>
      <c r="C86" s="26">
        <f t="shared" si="37"/>
        <v>944176</v>
      </c>
      <c r="D86" s="26">
        <f>'United Kingdom RAW'!G119</f>
        <v>2609</v>
      </c>
      <c r="E86" s="26">
        <f>'United Kingdom RAW'!H119</f>
        <v>491869</v>
      </c>
      <c r="F86" s="26">
        <f>'United Kingdom RAW'!J119</f>
        <v>388433</v>
      </c>
      <c r="G86" s="26">
        <f>'United Kingdom RAW'!K119</f>
        <v>103436</v>
      </c>
      <c r="H86" s="26">
        <f>'United Kingdom RAW'!L119</f>
        <v>73830</v>
      </c>
      <c r="I86" s="26">
        <f>'United Kingdom RAW'!M119</f>
        <v>362747</v>
      </c>
      <c r="J86" s="26">
        <f>'United Kingdom RAW'!F119</f>
        <v>496</v>
      </c>
      <c r="K86" s="2">
        <f>'United Kingdom RAW'!N119</f>
        <v>1425</v>
      </c>
      <c r="L86" s="2">
        <f>'United Kingdom RAW'!O119</f>
        <v>11200</v>
      </c>
      <c r="M86" s="2">
        <f>'United Kingdom RAW'!P119</f>
        <v>414267</v>
      </c>
      <c r="O86" s="17">
        <f t="shared" si="50"/>
        <v>1</v>
      </c>
      <c r="P86" s="17">
        <f t="shared" si="50"/>
        <v>0.69504278059513724</v>
      </c>
      <c r="Q86" s="17">
        <f t="shared" si="50"/>
        <v>1.9205811359033836E-3</v>
      </c>
      <c r="R86" s="17">
        <f t="shared" si="50"/>
        <v>0.36208291404203197</v>
      </c>
      <c r="S86" s="17">
        <f t="shared" si="50"/>
        <v>0.28593985908867725</v>
      </c>
      <c r="T86" s="17">
        <f t="shared" si="50"/>
        <v>7.6143054953354689E-2</v>
      </c>
      <c r="U86" s="17">
        <f t="shared" si="49"/>
        <v>5.4348986302700956E-2</v>
      </c>
      <c r="V86" s="17">
        <f t="shared" si="49"/>
        <v>0.26703144703163845</v>
      </c>
      <c r="W86" s="17">
        <f t="shared" si="49"/>
        <v>3.6512389551861946E-4</v>
      </c>
      <c r="X86" s="17">
        <f t="shared" si="49"/>
        <v>1.0489950627299047E-3</v>
      </c>
      <c r="Y86" s="17">
        <f t="shared" si="49"/>
        <v>8.2447331246139881E-3</v>
      </c>
      <c r="Z86" s="17">
        <f t="shared" si="49"/>
        <v>0.30495721940486276</v>
      </c>
      <c r="AB86" s="16">
        <f t="shared" si="38"/>
        <v>103.43600000000001</v>
      </c>
      <c r="AC86" s="16">
        <f t="shared" si="39"/>
        <v>388.43299999999999</v>
      </c>
      <c r="AD86" s="16">
        <f t="shared" si="40"/>
        <v>1.921</v>
      </c>
      <c r="AE86" s="16">
        <f t="shared" si="41"/>
        <v>450.38600000000002</v>
      </c>
      <c r="AF86" s="16">
        <f t="shared" si="36"/>
        <v>414.267</v>
      </c>
      <c r="AH86" s="17">
        <f t="shared" si="42"/>
        <v>7.6143054953354689E-2</v>
      </c>
      <c r="AI86" s="17">
        <f t="shared" si="43"/>
        <v>0.28593985908867725</v>
      </c>
      <c r="AJ86" s="17">
        <f t="shared" si="44"/>
        <v>1.4141189582485242E-3</v>
      </c>
      <c r="AK86" s="17">
        <f t="shared" si="45"/>
        <v>0.33154574759485678</v>
      </c>
      <c r="AL86" s="17">
        <f t="shared" si="46"/>
        <v>0.30495721940486276</v>
      </c>
    </row>
    <row r="87" spans="1:38" s="2" customFormat="1" hidden="1">
      <c r="A87" s="13" t="s">
        <v>94</v>
      </c>
      <c r="B87" s="31">
        <f>'United Kingdom RAW'!E120</f>
        <v>1369298</v>
      </c>
      <c r="C87" s="26">
        <f t="shared" si="37"/>
        <v>975361</v>
      </c>
      <c r="D87" s="26">
        <f>'United Kingdom RAW'!G120</f>
        <v>2387</v>
      </c>
      <c r="E87" s="26">
        <f>'United Kingdom RAW'!H120</f>
        <v>496169</v>
      </c>
      <c r="F87" s="26">
        <f>'United Kingdom RAW'!J120</f>
        <v>383066</v>
      </c>
      <c r="G87" s="26">
        <f>'United Kingdom RAW'!K120</f>
        <v>113103</v>
      </c>
      <c r="H87" s="26">
        <f>'United Kingdom RAW'!L120</f>
        <v>88604</v>
      </c>
      <c r="I87" s="26">
        <f>'United Kingdom RAW'!M120</f>
        <v>371581</v>
      </c>
      <c r="J87" s="26">
        <f>'United Kingdom RAW'!F120</f>
        <v>496</v>
      </c>
      <c r="K87" s="2">
        <f>'United Kingdom RAW'!N120</f>
        <v>1716</v>
      </c>
      <c r="L87" s="2">
        <f>'United Kingdom RAW'!O120</f>
        <v>14408</v>
      </c>
      <c r="M87" s="2">
        <f>'United Kingdom RAW'!P120</f>
        <v>393937</v>
      </c>
      <c r="O87" s="17">
        <f t="shared" si="50"/>
        <v>1</v>
      </c>
      <c r="P87" s="17">
        <f t="shared" si="50"/>
        <v>0.7123073282806226</v>
      </c>
      <c r="Q87" s="17">
        <f t="shared" si="50"/>
        <v>1.7432290122383878E-3</v>
      </c>
      <c r="R87" s="17">
        <f t="shared" si="50"/>
        <v>0.36235282604663122</v>
      </c>
      <c r="S87" s="17">
        <f t="shared" si="50"/>
        <v>0.27975356715630928</v>
      </c>
      <c r="T87" s="17">
        <f t="shared" si="50"/>
        <v>8.2599258890321908E-2</v>
      </c>
      <c r="U87" s="17">
        <f t="shared" si="49"/>
        <v>6.4707609300532098E-2</v>
      </c>
      <c r="V87" s="17">
        <f t="shared" si="49"/>
        <v>0.27136605764413591</v>
      </c>
      <c r="W87" s="17">
        <f t="shared" si="49"/>
        <v>3.6222940514044424E-4</v>
      </c>
      <c r="X87" s="17">
        <f t="shared" si="49"/>
        <v>1.2531968935907305E-3</v>
      </c>
      <c r="Y87" s="17">
        <f t="shared" si="49"/>
        <v>1.0522179978353871E-2</v>
      </c>
      <c r="Z87" s="17">
        <f t="shared" si="49"/>
        <v>0.2876926717193774</v>
      </c>
      <c r="AB87" s="16">
        <f t="shared" si="38"/>
        <v>113.10299999999999</v>
      </c>
      <c r="AC87" s="16">
        <f t="shared" si="39"/>
        <v>383.06599999999997</v>
      </c>
      <c r="AD87" s="16">
        <f t="shared" si="40"/>
        <v>2.2120000000000002</v>
      </c>
      <c r="AE87" s="16">
        <f t="shared" si="41"/>
        <v>476.98</v>
      </c>
      <c r="AF87" s="16">
        <f t="shared" si="36"/>
        <v>393.93700000000001</v>
      </c>
      <c r="AH87" s="17">
        <f t="shared" si="42"/>
        <v>8.2599258890321908E-2</v>
      </c>
      <c r="AI87" s="17">
        <f t="shared" si="43"/>
        <v>0.27975356715630928</v>
      </c>
      <c r="AJ87" s="17">
        <f t="shared" si="44"/>
        <v>1.6154262987311749E-3</v>
      </c>
      <c r="AK87" s="17">
        <f t="shared" si="45"/>
        <v>0.34833907593526026</v>
      </c>
      <c r="AL87" s="17">
        <f t="shared" si="46"/>
        <v>0.2876926717193774</v>
      </c>
    </row>
    <row r="88" spans="1:38" s="2" customFormat="1" hidden="1">
      <c r="A88" s="13"/>
      <c r="B88" s="31"/>
      <c r="C88" s="26"/>
      <c r="D88" s="26"/>
      <c r="E88" s="26"/>
      <c r="F88" s="26"/>
      <c r="G88" s="26"/>
      <c r="H88" s="26"/>
      <c r="I88" s="26"/>
      <c r="J88" s="26"/>
      <c r="O88" s="17"/>
      <c r="P88" s="17"/>
      <c r="Q88" s="17"/>
      <c r="R88" s="17"/>
      <c r="S88" s="17"/>
      <c r="T88" s="17"/>
      <c r="U88" s="17"/>
      <c r="V88" s="17"/>
      <c r="W88" s="17"/>
      <c r="X88" s="17"/>
      <c r="Y88" s="17"/>
      <c r="Z88" s="17"/>
      <c r="AB88" s="16"/>
      <c r="AC88" s="16"/>
      <c r="AD88" s="16"/>
      <c r="AE88" s="16"/>
      <c r="AF88" s="16"/>
      <c r="AH88" s="17"/>
      <c r="AI88" s="17"/>
      <c r="AJ88" s="17"/>
      <c r="AK88" s="17"/>
      <c r="AL88" s="17"/>
    </row>
    <row r="89" spans="1:38" s="2" customFormat="1" hidden="1">
      <c r="A89" s="1" t="s">
        <v>95</v>
      </c>
      <c r="C89" s="26"/>
      <c r="D89" s="26"/>
      <c r="E89" s="26"/>
      <c r="F89" s="26"/>
      <c r="G89" s="26"/>
      <c r="H89" s="26"/>
      <c r="I89" s="26"/>
      <c r="J89" s="26"/>
      <c r="O89" s="17"/>
      <c r="P89" s="17"/>
      <c r="Q89" s="17"/>
      <c r="R89" s="17"/>
      <c r="S89" s="17"/>
      <c r="T89" s="17"/>
      <c r="U89" s="17"/>
      <c r="V89" s="17"/>
      <c r="W89" s="17"/>
      <c r="X89" s="17"/>
      <c r="Y89" s="17"/>
      <c r="Z89" s="17"/>
      <c r="AB89" s="16"/>
      <c r="AC89" s="16"/>
      <c r="AD89" s="16"/>
      <c r="AE89" s="16"/>
      <c r="AF89" s="16"/>
      <c r="AH89" s="17"/>
      <c r="AI89" s="17"/>
      <c r="AJ89" s="17"/>
      <c r="AK89" s="17"/>
      <c r="AL89" s="17"/>
    </row>
    <row r="90" spans="1:38" s="2" customFormat="1" hidden="1">
      <c r="A90" s="22">
        <v>1999</v>
      </c>
      <c r="B90" s="36">
        <f>B32</f>
        <v>333981</v>
      </c>
      <c r="C90" s="36">
        <f t="shared" ref="C90:M90" si="51">C32</f>
        <v>273056</v>
      </c>
      <c r="D90" s="36">
        <f t="shared" si="51"/>
        <v>66</v>
      </c>
      <c r="E90" s="36">
        <f t="shared" si="51"/>
        <v>15834</v>
      </c>
      <c r="F90" s="36">
        <f t="shared" si="51"/>
        <v>1465</v>
      </c>
      <c r="G90" s="36">
        <f t="shared" si="51"/>
        <v>14369</v>
      </c>
      <c r="H90" s="36">
        <f t="shared" si="51"/>
        <v>21640</v>
      </c>
      <c r="I90" s="36">
        <f t="shared" si="51"/>
        <v>192080</v>
      </c>
      <c r="J90" s="36">
        <f t="shared" si="51"/>
        <v>3725</v>
      </c>
      <c r="K90" s="36">
        <f t="shared" si="51"/>
        <v>672</v>
      </c>
      <c r="L90" s="36">
        <f t="shared" si="51"/>
        <v>39039</v>
      </c>
      <c r="M90" s="36">
        <f t="shared" si="51"/>
        <v>60925</v>
      </c>
      <c r="O90" s="17">
        <f t="shared" ref="O90:Z102" si="52">B90/$B90</f>
        <v>1</v>
      </c>
      <c r="P90" s="17">
        <f t="shared" si="52"/>
        <v>0.81757944314197517</v>
      </c>
      <c r="Q90" s="17">
        <f t="shared" si="52"/>
        <v>1.9761603204972739E-4</v>
      </c>
      <c r="R90" s="17">
        <f t="shared" si="52"/>
        <v>4.7409882598111866E-2</v>
      </c>
      <c r="S90" s="17">
        <f t="shared" si="52"/>
        <v>4.386477075043191E-3</v>
      </c>
      <c r="T90" s="17">
        <f t="shared" si="52"/>
        <v>4.3023405523068679E-2</v>
      </c>
      <c r="U90" s="17">
        <f t="shared" si="52"/>
        <v>6.4794105053880308E-2</v>
      </c>
      <c r="V90" s="17">
        <f t="shared" si="52"/>
        <v>0.5751225369107823</v>
      </c>
      <c r="W90" s="17">
        <f t="shared" si="52"/>
        <v>1.1153329081594462E-2</v>
      </c>
      <c r="X90" s="17">
        <f t="shared" si="52"/>
        <v>2.0120905081426788E-3</v>
      </c>
      <c r="Y90" s="17">
        <f t="shared" si="52"/>
        <v>0.11688988295741375</v>
      </c>
      <c r="Z90" s="17">
        <f t="shared" si="52"/>
        <v>0.18242055685802486</v>
      </c>
      <c r="AB90" s="16">
        <f t="shared" ref="AB90:AB99" si="53">G90/1000</f>
        <v>14.369</v>
      </c>
      <c r="AC90" s="16">
        <f t="shared" ref="AC90:AC99" si="54">F90/1000</f>
        <v>1.4650000000000001</v>
      </c>
      <c r="AD90" s="16">
        <f t="shared" ref="AD90:AD99" si="55">(J90+K90)/1000</f>
        <v>4.3970000000000002</v>
      </c>
      <c r="AE90" s="16">
        <f t="shared" ref="AE90:AE99" si="56">(D90+H90+I90+L90)/1000</f>
        <v>252.82499999999999</v>
      </c>
      <c r="AF90" s="16">
        <f t="shared" ref="AF90:AF99" si="57">M90/1000</f>
        <v>60.924999999999997</v>
      </c>
      <c r="AH90" s="17">
        <f t="shared" ref="AH90:AH99" si="58">T90</f>
        <v>4.3023405523068679E-2</v>
      </c>
      <c r="AI90" s="17">
        <f t="shared" ref="AI90:AI99" si="59">S90</f>
        <v>4.386477075043191E-3</v>
      </c>
      <c r="AJ90" s="17">
        <f t="shared" ref="AJ90:AJ99" si="60">W90+X90</f>
        <v>1.316541958973714E-2</v>
      </c>
      <c r="AK90" s="17">
        <f t="shared" ref="AK90:AK99" si="61">Q90+U90+V90+Y90</f>
        <v>0.75700414095412605</v>
      </c>
      <c r="AL90" s="17">
        <f t="shared" ref="AL90:AL99" si="62">Z90</f>
        <v>0.18242055685802486</v>
      </c>
    </row>
    <row r="91" spans="1:38" s="2" customFormat="1" hidden="1">
      <c r="A91" s="22">
        <v>2000</v>
      </c>
      <c r="B91" s="36">
        <f>B36</f>
        <v>329197</v>
      </c>
      <c r="C91" s="36">
        <f t="shared" ref="C91:M91" si="63">C36</f>
        <v>266816</v>
      </c>
      <c r="D91" s="36">
        <f t="shared" si="63"/>
        <v>478</v>
      </c>
      <c r="E91" s="36">
        <f t="shared" si="63"/>
        <v>8630</v>
      </c>
      <c r="F91" s="36">
        <f t="shared" si="63"/>
        <v>1630</v>
      </c>
      <c r="G91" s="36">
        <f t="shared" si="63"/>
        <v>7000</v>
      </c>
      <c r="H91" s="36">
        <f t="shared" si="63"/>
        <v>33088</v>
      </c>
      <c r="I91" s="36">
        <f t="shared" si="63"/>
        <v>189848</v>
      </c>
      <c r="J91" s="36">
        <f t="shared" si="63"/>
        <v>3545</v>
      </c>
      <c r="K91" s="36">
        <f t="shared" si="63"/>
        <v>467</v>
      </c>
      <c r="L91" s="36">
        <f t="shared" si="63"/>
        <v>30760</v>
      </c>
      <c r="M91" s="36">
        <f t="shared" si="63"/>
        <v>62381</v>
      </c>
      <c r="O91" s="17">
        <f t="shared" si="52"/>
        <v>1</v>
      </c>
      <c r="P91" s="17">
        <f t="shared" si="52"/>
        <v>0.81050556353794234</v>
      </c>
      <c r="Q91" s="17">
        <f t="shared" si="52"/>
        <v>1.4520180925099561E-3</v>
      </c>
      <c r="R91" s="17">
        <f t="shared" si="52"/>
        <v>2.6215305728788538E-2</v>
      </c>
      <c r="S91" s="17">
        <f t="shared" si="52"/>
        <v>4.9514424493540344E-3</v>
      </c>
      <c r="T91" s="17">
        <f t="shared" si="52"/>
        <v>2.1263863279434504E-2</v>
      </c>
      <c r="U91" s="17">
        <f t="shared" si="52"/>
        <v>0.10051124402713268</v>
      </c>
      <c r="V91" s="17">
        <f t="shared" si="52"/>
        <v>0.57670027369629739</v>
      </c>
      <c r="W91" s="17">
        <f t="shared" si="52"/>
        <v>1.0768627903656474E-2</v>
      </c>
      <c r="X91" s="17">
        <f t="shared" si="52"/>
        <v>1.4186034502137019E-3</v>
      </c>
      <c r="Y91" s="17">
        <f t="shared" si="52"/>
        <v>9.343949063934362E-2</v>
      </c>
      <c r="Z91" s="17">
        <f t="shared" si="52"/>
        <v>0.18949443646205769</v>
      </c>
      <c r="AB91" s="16">
        <f t="shared" si="53"/>
        <v>7</v>
      </c>
      <c r="AC91" s="16">
        <f t="shared" si="54"/>
        <v>1.63</v>
      </c>
      <c r="AD91" s="16">
        <f t="shared" si="55"/>
        <v>4.0119999999999996</v>
      </c>
      <c r="AE91" s="16">
        <f t="shared" si="56"/>
        <v>254.17400000000001</v>
      </c>
      <c r="AF91" s="16">
        <f t="shared" si="57"/>
        <v>62.381</v>
      </c>
      <c r="AH91" s="17">
        <f t="shared" si="58"/>
        <v>2.1263863279434504E-2</v>
      </c>
      <c r="AI91" s="17">
        <f t="shared" si="59"/>
        <v>4.9514424493540344E-3</v>
      </c>
      <c r="AJ91" s="17">
        <f t="shared" si="60"/>
        <v>1.2187231353870176E-2</v>
      </c>
      <c r="AK91" s="17">
        <f t="shared" si="61"/>
        <v>0.77210302645528373</v>
      </c>
      <c r="AL91" s="17">
        <f t="shared" si="62"/>
        <v>0.18949443646205769</v>
      </c>
    </row>
    <row r="92" spans="1:38" s="2" customFormat="1" hidden="1">
      <c r="A92" s="22">
        <v>2001</v>
      </c>
      <c r="B92" s="36">
        <f>B40</f>
        <v>300511</v>
      </c>
      <c r="C92" s="36">
        <f t="shared" ref="C92:M92" si="64">C40</f>
        <v>240648</v>
      </c>
      <c r="D92" s="36">
        <f t="shared" si="64"/>
        <v>312</v>
      </c>
      <c r="E92" s="36">
        <f>E40</f>
        <v>3681</v>
      </c>
      <c r="F92" s="36">
        <f t="shared" si="64"/>
        <v>1923</v>
      </c>
      <c r="G92" s="36">
        <f t="shared" si="64"/>
        <v>1758</v>
      </c>
      <c r="H92" s="36">
        <f t="shared" si="64"/>
        <v>22729</v>
      </c>
      <c r="I92" s="36">
        <f t="shared" si="64"/>
        <v>171346</v>
      </c>
      <c r="J92" s="36">
        <f t="shared" si="64"/>
        <v>3131</v>
      </c>
      <c r="K92" s="36">
        <f t="shared" si="64"/>
        <v>660</v>
      </c>
      <c r="L92" s="36">
        <f t="shared" si="64"/>
        <v>38789</v>
      </c>
      <c r="M92" s="36">
        <f t="shared" si="64"/>
        <v>59863</v>
      </c>
      <c r="O92" s="17">
        <f t="shared" si="52"/>
        <v>1</v>
      </c>
      <c r="P92" s="17">
        <f t="shared" si="52"/>
        <v>0.80079597751829379</v>
      </c>
      <c r="Q92" s="17">
        <f t="shared" si="52"/>
        <v>1.0382315456006603E-3</v>
      </c>
      <c r="R92" s="17">
        <f t="shared" si="52"/>
        <v>1.2249135638961635E-2</v>
      </c>
      <c r="S92" s="17">
        <f t="shared" si="52"/>
        <v>6.3991001993271464E-3</v>
      </c>
      <c r="T92" s="17">
        <f t="shared" si="52"/>
        <v>5.8500354396344894E-3</v>
      </c>
      <c r="U92" s="17">
        <f t="shared" si="52"/>
        <v>7.5634502563966047E-2</v>
      </c>
      <c r="V92" s="17">
        <f t="shared" si="52"/>
        <v>0.57018212311695748</v>
      </c>
      <c r="W92" s="17">
        <f t="shared" si="52"/>
        <v>1.0418919773319445E-2</v>
      </c>
      <c r="X92" s="17">
        <f t="shared" si="52"/>
        <v>2.1962590387706272E-3</v>
      </c>
      <c r="Y92" s="17">
        <f t="shared" si="52"/>
        <v>0.12907680584071798</v>
      </c>
      <c r="Z92" s="17">
        <f t="shared" si="52"/>
        <v>0.19920402248170616</v>
      </c>
      <c r="AB92" s="16">
        <f t="shared" si="53"/>
        <v>1.758</v>
      </c>
      <c r="AC92" s="16">
        <f t="shared" si="54"/>
        <v>1.923</v>
      </c>
      <c r="AD92" s="16">
        <f t="shared" si="55"/>
        <v>3.7909999999999999</v>
      </c>
      <c r="AE92" s="16">
        <f t="shared" si="56"/>
        <v>233.17599999999999</v>
      </c>
      <c r="AF92" s="16">
        <f t="shared" si="57"/>
        <v>59.863</v>
      </c>
      <c r="AH92" s="17">
        <f t="shared" si="58"/>
        <v>5.8500354396344894E-3</v>
      </c>
      <c r="AI92" s="17">
        <f t="shared" si="59"/>
        <v>6.3991001993271464E-3</v>
      </c>
      <c r="AJ92" s="17">
        <f t="shared" si="60"/>
        <v>1.2615178812090073E-2</v>
      </c>
      <c r="AK92" s="17">
        <f t="shared" si="61"/>
        <v>0.77593166306724226</v>
      </c>
      <c r="AL92" s="17">
        <f t="shared" si="62"/>
        <v>0.19920402248170616</v>
      </c>
    </row>
    <row r="93" spans="1:38" s="2" customFormat="1" hidden="1">
      <c r="A93" s="22">
        <v>2002</v>
      </c>
      <c r="B93" s="36">
        <f>B44</f>
        <v>311141</v>
      </c>
      <c r="C93" s="36">
        <f t="shared" ref="C93:M93" si="65">C44</f>
        <v>254754</v>
      </c>
      <c r="D93" s="36">
        <f t="shared" si="65"/>
        <v>458</v>
      </c>
      <c r="E93" s="36">
        <f t="shared" si="65"/>
        <v>-1034</v>
      </c>
      <c r="F93" s="36">
        <f t="shared" si="65"/>
        <v>1634</v>
      </c>
      <c r="G93" s="36">
        <f t="shared" si="65"/>
        <v>-2668</v>
      </c>
      <c r="H93" s="36">
        <f t="shared" si="65"/>
        <v>27284</v>
      </c>
      <c r="I93" s="36">
        <f t="shared" si="65"/>
        <v>184299</v>
      </c>
      <c r="J93" s="36">
        <f t="shared" si="65"/>
        <v>3220</v>
      </c>
      <c r="K93" s="36">
        <f t="shared" si="65"/>
        <v>375</v>
      </c>
      <c r="L93" s="36">
        <f t="shared" si="65"/>
        <v>40152</v>
      </c>
      <c r="M93" s="36">
        <f t="shared" si="65"/>
        <v>56387</v>
      </c>
      <c r="O93" s="17">
        <f t="shared" si="52"/>
        <v>1</v>
      </c>
      <c r="P93" s="17">
        <f t="shared" si="52"/>
        <v>0.81877348211903933</v>
      </c>
      <c r="Q93" s="17">
        <f t="shared" si="52"/>
        <v>1.4720014398616704E-3</v>
      </c>
      <c r="R93" s="17">
        <f t="shared" si="52"/>
        <v>-3.3232521589890113E-3</v>
      </c>
      <c r="S93" s="17">
        <f t="shared" si="52"/>
        <v>5.2516383247466587E-3</v>
      </c>
      <c r="T93" s="17">
        <f t="shared" si="52"/>
        <v>-8.5748904837356695E-3</v>
      </c>
      <c r="U93" s="17">
        <f t="shared" si="52"/>
        <v>8.7690146910886058E-2</v>
      </c>
      <c r="V93" s="17">
        <f t="shared" si="52"/>
        <v>0.59233273660494756</v>
      </c>
      <c r="W93" s="17">
        <f t="shared" si="52"/>
        <v>1.0349005756232705E-2</v>
      </c>
      <c r="X93" s="17">
        <f t="shared" si="52"/>
        <v>1.2052413535985293E-3</v>
      </c>
      <c r="Y93" s="17">
        <f t="shared" si="52"/>
        <v>0.12904760221250172</v>
      </c>
      <c r="Z93" s="17">
        <f t="shared" si="52"/>
        <v>0.18122651788096072</v>
      </c>
      <c r="AB93" s="16">
        <f t="shared" si="53"/>
        <v>-2.6680000000000001</v>
      </c>
      <c r="AC93" s="16">
        <f t="shared" si="54"/>
        <v>1.6339999999999999</v>
      </c>
      <c r="AD93" s="16">
        <f t="shared" si="55"/>
        <v>3.5950000000000002</v>
      </c>
      <c r="AE93" s="16">
        <f t="shared" si="56"/>
        <v>252.19300000000001</v>
      </c>
      <c r="AF93" s="16">
        <f t="shared" si="57"/>
        <v>56.387</v>
      </c>
      <c r="AH93" s="17">
        <f t="shared" si="58"/>
        <v>-8.5748904837356695E-3</v>
      </c>
      <c r="AI93" s="17">
        <f t="shared" si="59"/>
        <v>5.2516383247466587E-3</v>
      </c>
      <c r="AJ93" s="17">
        <f t="shared" si="60"/>
        <v>1.1554247109831235E-2</v>
      </c>
      <c r="AK93" s="17">
        <f t="shared" si="61"/>
        <v>0.81054248716819699</v>
      </c>
      <c r="AL93" s="17">
        <f t="shared" si="62"/>
        <v>0.18122651788096072</v>
      </c>
    </row>
    <row r="94" spans="1:38" s="2" customFormat="1" hidden="1">
      <c r="A94" s="22">
        <v>2003</v>
      </c>
      <c r="B94" s="36">
        <f>B48</f>
        <v>333163</v>
      </c>
      <c r="C94" s="36">
        <f t="shared" ref="C94:M94" si="66">C48</f>
        <v>267051</v>
      </c>
      <c r="D94" s="36">
        <f t="shared" si="66"/>
        <v>318</v>
      </c>
      <c r="E94" s="36">
        <f t="shared" si="66"/>
        <v>-6338</v>
      </c>
      <c r="F94" s="36">
        <f t="shared" si="66"/>
        <v>1786</v>
      </c>
      <c r="G94" s="36">
        <f t="shared" si="66"/>
        <v>-8124</v>
      </c>
      <c r="H94" s="36">
        <f t="shared" si="66"/>
        <v>31295</v>
      </c>
      <c r="I94" s="36">
        <f t="shared" si="66"/>
        <v>203623</v>
      </c>
      <c r="J94" s="36">
        <f t="shared" si="66"/>
        <v>3228</v>
      </c>
      <c r="K94" s="36">
        <f t="shared" si="66"/>
        <v>272</v>
      </c>
      <c r="L94" s="36">
        <f t="shared" si="66"/>
        <v>34653</v>
      </c>
      <c r="M94" s="36">
        <f t="shared" si="66"/>
        <v>66112</v>
      </c>
      <c r="O94" s="17">
        <f t="shared" si="52"/>
        <v>1</v>
      </c>
      <c r="P94" s="17">
        <f t="shared" si="52"/>
        <v>0.80156259848782729</v>
      </c>
      <c r="Q94" s="17">
        <f t="shared" si="52"/>
        <v>9.5448774323679401E-4</v>
      </c>
      <c r="R94" s="17">
        <f t="shared" si="52"/>
        <v>-1.9023721121493083E-2</v>
      </c>
      <c r="S94" s="17">
        <f t="shared" si="52"/>
        <v>5.3607393378016163E-3</v>
      </c>
      <c r="T94" s="17">
        <f t="shared" si="52"/>
        <v>-2.43844604592947E-2</v>
      </c>
      <c r="U94" s="17">
        <f t="shared" si="52"/>
        <v>9.3932999762878833E-2</v>
      </c>
      <c r="V94" s="17">
        <f t="shared" si="52"/>
        <v>0.61118131365127581</v>
      </c>
      <c r="W94" s="17">
        <f t="shared" si="52"/>
        <v>9.6889510539885874E-3</v>
      </c>
      <c r="X94" s="17">
        <f t="shared" si="52"/>
        <v>8.164171891836729E-4</v>
      </c>
      <c r="Y94" s="17">
        <f t="shared" si="52"/>
        <v>0.10401215020875668</v>
      </c>
      <c r="Z94" s="17">
        <f t="shared" si="52"/>
        <v>0.19843740151217271</v>
      </c>
      <c r="AB94" s="16">
        <f t="shared" si="53"/>
        <v>-8.1240000000000006</v>
      </c>
      <c r="AC94" s="16">
        <f t="shared" si="54"/>
        <v>1.786</v>
      </c>
      <c r="AD94" s="16">
        <f t="shared" si="55"/>
        <v>3.5</v>
      </c>
      <c r="AE94" s="16">
        <f t="shared" si="56"/>
        <v>269.88900000000001</v>
      </c>
      <c r="AF94" s="16">
        <f t="shared" si="57"/>
        <v>66.111999999999995</v>
      </c>
      <c r="AH94" s="17">
        <f t="shared" si="58"/>
        <v>-2.43844604592947E-2</v>
      </c>
      <c r="AI94" s="17">
        <f t="shared" si="59"/>
        <v>5.3607393378016163E-3</v>
      </c>
      <c r="AJ94" s="17">
        <f t="shared" si="60"/>
        <v>1.0505368243172261E-2</v>
      </c>
      <c r="AK94" s="17">
        <f t="shared" si="61"/>
        <v>0.81008095136614811</v>
      </c>
      <c r="AL94" s="17">
        <f t="shared" si="62"/>
        <v>0.19843740151217271</v>
      </c>
    </row>
    <row r="95" spans="1:38" s="2" customFormat="1" hidden="1">
      <c r="A95" s="22">
        <v>2004</v>
      </c>
      <c r="B95" s="36">
        <f>B52</f>
        <v>372934</v>
      </c>
      <c r="C95" s="36">
        <f t="shared" ref="C95:M95" si="67">C52</f>
        <v>289125</v>
      </c>
      <c r="D95" s="36">
        <f t="shared" si="67"/>
        <v>276</v>
      </c>
      <c r="E95" s="36">
        <f t="shared" si="67"/>
        <v>-1380</v>
      </c>
      <c r="F95" s="36">
        <f t="shared" si="67"/>
        <v>1810</v>
      </c>
      <c r="G95" s="36">
        <f t="shared" si="67"/>
        <v>-3190</v>
      </c>
      <c r="H95" s="36">
        <f t="shared" si="67"/>
        <v>31087</v>
      </c>
      <c r="I95" s="36">
        <f t="shared" si="67"/>
        <v>224629</v>
      </c>
      <c r="J95" s="36">
        <f t="shared" si="67"/>
        <v>3301</v>
      </c>
      <c r="K95" s="36">
        <f t="shared" si="67"/>
        <v>175</v>
      </c>
      <c r="L95" s="36">
        <f t="shared" si="67"/>
        <v>31037</v>
      </c>
      <c r="M95" s="36">
        <f t="shared" si="67"/>
        <v>83809</v>
      </c>
      <c r="O95" s="17">
        <f t="shared" si="52"/>
        <v>1</v>
      </c>
      <c r="P95" s="17">
        <f t="shared" si="52"/>
        <v>0.77527122761668288</v>
      </c>
      <c r="Q95" s="17">
        <f t="shared" si="52"/>
        <v>7.4007733271838985E-4</v>
      </c>
      <c r="R95" s="17">
        <f t="shared" si="52"/>
        <v>-3.7003866635919491E-3</v>
      </c>
      <c r="S95" s="17">
        <f t="shared" si="52"/>
        <v>4.8534056964503105E-3</v>
      </c>
      <c r="T95" s="17">
        <f t="shared" si="52"/>
        <v>-8.5537923600422592E-3</v>
      </c>
      <c r="U95" s="17">
        <f t="shared" si="52"/>
        <v>8.33579131964369E-2</v>
      </c>
      <c r="V95" s="17">
        <f t="shared" si="52"/>
        <v>0.60232909844637383</v>
      </c>
      <c r="W95" s="17">
        <f t="shared" si="52"/>
        <v>8.8514321568963945E-3</v>
      </c>
      <c r="X95" s="17">
        <f t="shared" si="52"/>
        <v>4.6925193197723997E-4</v>
      </c>
      <c r="Y95" s="17">
        <f t="shared" si="52"/>
        <v>8.322384121587198E-2</v>
      </c>
      <c r="Z95" s="17">
        <f t="shared" si="52"/>
        <v>0.22472877238331715</v>
      </c>
      <c r="AB95" s="16">
        <f t="shared" si="53"/>
        <v>-3.19</v>
      </c>
      <c r="AC95" s="16">
        <f t="shared" si="54"/>
        <v>1.81</v>
      </c>
      <c r="AD95" s="16">
        <f t="shared" si="55"/>
        <v>3.476</v>
      </c>
      <c r="AE95" s="16">
        <f t="shared" si="56"/>
        <v>287.029</v>
      </c>
      <c r="AF95" s="16">
        <f t="shared" si="57"/>
        <v>83.808999999999997</v>
      </c>
      <c r="AH95" s="17">
        <f t="shared" si="58"/>
        <v>-8.5537923600422592E-3</v>
      </c>
      <c r="AI95" s="17">
        <f t="shared" si="59"/>
        <v>4.8534056964503105E-3</v>
      </c>
      <c r="AJ95" s="17">
        <f t="shared" si="60"/>
        <v>9.3206840888736351E-3</v>
      </c>
      <c r="AK95" s="17">
        <f t="shared" si="61"/>
        <v>0.76965093019140107</v>
      </c>
      <c r="AL95" s="17">
        <f t="shared" si="62"/>
        <v>0.22472877238331715</v>
      </c>
    </row>
    <row r="96" spans="1:38" s="2" customFormat="1" hidden="1">
      <c r="A96" s="22">
        <v>2005</v>
      </c>
      <c r="B96" s="36">
        <f>B56</f>
        <v>424213</v>
      </c>
      <c r="C96" s="36">
        <f t="shared" ref="C96:M96" si="68">C56</f>
        <v>313525</v>
      </c>
      <c r="D96" s="36">
        <f t="shared" si="68"/>
        <v>204</v>
      </c>
      <c r="E96" s="36">
        <f t="shared" si="68"/>
        <v>-2753</v>
      </c>
      <c r="F96" s="36">
        <f t="shared" si="68"/>
        <v>2135</v>
      </c>
      <c r="G96" s="36">
        <f t="shared" si="68"/>
        <v>-4888</v>
      </c>
      <c r="H96" s="36">
        <f t="shared" si="68"/>
        <v>44852</v>
      </c>
      <c r="I96" s="36">
        <f t="shared" si="68"/>
        <v>231035</v>
      </c>
      <c r="J96" s="36">
        <f t="shared" si="68"/>
        <v>2468</v>
      </c>
      <c r="K96" s="36">
        <f t="shared" si="68"/>
        <v>180</v>
      </c>
      <c r="L96" s="36">
        <f t="shared" si="68"/>
        <v>37539</v>
      </c>
      <c r="M96" s="36">
        <f t="shared" si="68"/>
        <v>110688</v>
      </c>
      <c r="O96" s="17">
        <f t="shared" si="52"/>
        <v>1</v>
      </c>
      <c r="P96" s="17">
        <f t="shared" si="52"/>
        <v>0.73907447437961593</v>
      </c>
      <c r="Q96" s="17">
        <f t="shared" si="52"/>
        <v>4.808904960479759E-4</v>
      </c>
      <c r="R96" s="17">
        <f t="shared" si="52"/>
        <v>-6.4896643902944981E-3</v>
      </c>
      <c r="S96" s="17">
        <f t="shared" si="52"/>
        <v>5.0328490640315126E-3</v>
      </c>
      <c r="T96" s="17">
        <f t="shared" si="52"/>
        <v>-1.1522513454326011E-2</v>
      </c>
      <c r="U96" s="17">
        <f t="shared" si="52"/>
        <v>0.10572990455266576</v>
      </c>
      <c r="V96" s="17">
        <f t="shared" si="52"/>
        <v>0.54462027330609863</v>
      </c>
      <c r="W96" s="17">
        <f t="shared" si="52"/>
        <v>5.8178320796392381E-3</v>
      </c>
      <c r="X96" s="17">
        <f t="shared" si="52"/>
        <v>4.2431514357174345E-4</v>
      </c>
      <c r="Y96" s="17">
        <f t="shared" si="52"/>
        <v>8.8490923191887089E-2</v>
      </c>
      <c r="Z96" s="17">
        <f t="shared" si="52"/>
        <v>0.26092552562038412</v>
      </c>
      <c r="AB96" s="16">
        <f t="shared" si="53"/>
        <v>-4.8879999999999999</v>
      </c>
      <c r="AC96" s="16">
        <f t="shared" si="54"/>
        <v>2.1349999999999998</v>
      </c>
      <c r="AD96" s="16">
        <f t="shared" si="55"/>
        <v>2.6480000000000001</v>
      </c>
      <c r="AE96" s="16">
        <f t="shared" si="56"/>
        <v>313.63</v>
      </c>
      <c r="AF96" s="16">
        <f t="shared" si="57"/>
        <v>110.688</v>
      </c>
      <c r="AH96" s="17">
        <f t="shared" si="58"/>
        <v>-1.1522513454326011E-2</v>
      </c>
      <c r="AI96" s="17">
        <f t="shared" si="59"/>
        <v>5.0328490640315126E-3</v>
      </c>
      <c r="AJ96" s="17">
        <f t="shared" si="60"/>
        <v>6.2421472232109818E-3</v>
      </c>
      <c r="AK96" s="17">
        <f t="shared" si="61"/>
        <v>0.73932199154669953</v>
      </c>
      <c r="AL96" s="17">
        <f t="shared" si="62"/>
        <v>0.26092552562038412</v>
      </c>
    </row>
    <row r="97" spans="1:38" s="2" customFormat="1" hidden="1">
      <c r="A97" s="22">
        <v>2006</v>
      </c>
      <c r="B97" s="36">
        <f>B60</f>
        <v>451260</v>
      </c>
      <c r="C97" s="36">
        <f t="shared" ref="C97:M97" si="69">C60</f>
        <v>315805</v>
      </c>
      <c r="D97" s="36">
        <f t="shared" si="69"/>
        <v>203</v>
      </c>
      <c r="E97" s="36">
        <f t="shared" si="69"/>
        <v>-7686</v>
      </c>
      <c r="F97" s="36">
        <f t="shared" si="69"/>
        <v>2337</v>
      </c>
      <c r="G97" s="36">
        <f t="shared" si="69"/>
        <v>-10023</v>
      </c>
      <c r="H97" s="36">
        <f t="shared" si="69"/>
        <v>63420</v>
      </c>
      <c r="I97" s="36">
        <f t="shared" si="69"/>
        <v>241146</v>
      </c>
      <c r="J97" s="36">
        <f t="shared" si="69"/>
        <v>496</v>
      </c>
      <c r="K97" s="36">
        <f t="shared" si="69"/>
        <v>249</v>
      </c>
      <c r="L97" s="36">
        <f t="shared" si="69"/>
        <v>17977</v>
      </c>
      <c r="M97" s="36">
        <f t="shared" si="69"/>
        <v>135455</v>
      </c>
      <c r="O97" s="17">
        <f t="shared" si="52"/>
        <v>1</v>
      </c>
      <c r="P97" s="17">
        <f t="shared" si="52"/>
        <v>0.69982936666223461</v>
      </c>
      <c r="Q97" s="17">
        <f t="shared" si="52"/>
        <v>4.4985152683597038E-4</v>
      </c>
      <c r="R97" s="17">
        <f t="shared" si="52"/>
        <v>-1.7032309533306741E-2</v>
      </c>
      <c r="S97" s="17">
        <f t="shared" si="52"/>
        <v>5.1788326020475997E-3</v>
      </c>
      <c r="T97" s="17">
        <f t="shared" si="52"/>
        <v>-2.2211142135354342E-2</v>
      </c>
      <c r="U97" s="17">
        <f t="shared" si="52"/>
        <v>0.14053982183220318</v>
      </c>
      <c r="V97" s="17">
        <f t="shared" si="52"/>
        <v>0.53438372556840841</v>
      </c>
      <c r="W97" s="17">
        <f t="shared" si="52"/>
        <v>1.0991446172937997E-3</v>
      </c>
      <c r="X97" s="17">
        <f t="shared" si="52"/>
        <v>5.5178832602047602E-4</v>
      </c>
      <c r="Y97" s="17">
        <f t="shared" si="52"/>
        <v>3.9837344324779506E-2</v>
      </c>
      <c r="Z97" s="17">
        <f t="shared" si="52"/>
        <v>0.30017063333776539</v>
      </c>
      <c r="AB97" s="16">
        <f t="shared" si="53"/>
        <v>-10.023</v>
      </c>
      <c r="AC97" s="16">
        <f t="shared" si="54"/>
        <v>2.3370000000000002</v>
      </c>
      <c r="AD97" s="16">
        <f t="shared" si="55"/>
        <v>0.745</v>
      </c>
      <c r="AE97" s="16">
        <f t="shared" si="56"/>
        <v>322.74599999999998</v>
      </c>
      <c r="AF97" s="16">
        <f t="shared" si="57"/>
        <v>135.45500000000001</v>
      </c>
      <c r="AH97" s="17">
        <f t="shared" si="58"/>
        <v>-2.2211142135354342E-2</v>
      </c>
      <c r="AI97" s="17">
        <f t="shared" si="59"/>
        <v>5.1788326020475997E-3</v>
      </c>
      <c r="AJ97" s="17">
        <f t="shared" si="60"/>
        <v>1.6509329433142756E-3</v>
      </c>
      <c r="AK97" s="17">
        <f t="shared" si="61"/>
        <v>0.715210743252227</v>
      </c>
      <c r="AL97" s="17">
        <f t="shared" si="62"/>
        <v>0.30017063333776539</v>
      </c>
    </row>
    <row r="98" spans="1:38" s="2" customFormat="1" hidden="1">
      <c r="A98" s="22">
        <v>2007</v>
      </c>
      <c r="B98" s="36">
        <f>B64</f>
        <v>492832</v>
      </c>
      <c r="C98" s="36">
        <f t="shared" ref="C98:M98" si="70">C64</f>
        <v>332669</v>
      </c>
      <c r="D98" s="36">
        <f t="shared" si="70"/>
        <v>497</v>
      </c>
      <c r="E98" s="36">
        <f t="shared" si="70"/>
        <v>-5515</v>
      </c>
      <c r="F98" s="36">
        <f t="shared" si="70"/>
        <v>2423</v>
      </c>
      <c r="G98" s="36">
        <f t="shared" si="70"/>
        <v>-7938</v>
      </c>
      <c r="H98" s="36">
        <f t="shared" si="70"/>
        <v>83987</v>
      </c>
      <c r="I98" s="36">
        <f t="shared" si="70"/>
        <v>240661</v>
      </c>
      <c r="J98" s="36">
        <f t="shared" si="70"/>
        <v>713</v>
      </c>
      <c r="K98" s="36">
        <f t="shared" si="70"/>
        <v>124</v>
      </c>
      <c r="L98" s="36">
        <f t="shared" si="70"/>
        <v>12202</v>
      </c>
      <c r="M98" s="36">
        <f t="shared" si="70"/>
        <v>160163</v>
      </c>
      <c r="O98" s="17">
        <f t="shared" si="52"/>
        <v>1</v>
      </c>
      <c r="P98" s="17">
        <f t="shared" si="52"/>
        <v>0.67501501525874941</v>
      </c>
      <c r="Q98" s="17">
        <f t="shared" si="52"/>
        <v>1.0084572430361664E-3</v>
      </c>
      <c r="R98" s="17">
        <f t="shared" si="52"/>
        <v>-1.1190425946367119E-2</v>
      </c>
      <c r="S98" s="17">
        <f t="shared" si="52"/>
        <v>4.9164826959288361E-3</v>
      </c>
      <c r="T98" s="17">
        <f t="shared" si="52"/>
        <v>-1.6106908642295956E-2</v>
      </c>
      <c r="U98" s="17">
        <f t="shared" si="52"/>
        <v>0.17041709953899098</v>
      </c>
      <c r="V98" s="17">
        <f t="shared" si="52"/>
        <v>0.48832259268878642</v>
      </c>
      <c r="W98" s="17">
        <f t="shared" si="52"/>
        <v>1.4467404713979612E-3</v>
      </c>
      <c r="X98" s="17">
        <f t="shared" si="52"/>
        <v>2.5160703850399323E-4</v>
      </c>
      <c r="Y98" s="17">
        <f t="shared" si="52"/>
        <v>2.4758944224401013E-2</v>
      </c>
      <c r="Z98" s="17">
        <f t="shared" si="52"/>
        <v>0.32498498474125059</v>
      </c>
      <c r="AB98" s="16">
        <f t="shared" si="53"/>
        <v>-7.9379999999999997</v>
      </c>
      <c r="AC98" s="16">
        <f t="shared" si="54"/>
        <v>2.423</v>
      </c>
      <c r="AD98" s="16">
        <f t="shared" si="55"/>
        <v>0.83699999999999997</v>
      </c>
      <c r="AE98" s="16">
        <f t="shared" si="56"/>
        <v>337.34699999999998</v>
      </c>
      <c r="AF98" s="16">
        <f t="shared" si="57"/>
        <v>160.16300000000001</v>
      </c>
      <c r="AH98" s="17">
        <f t="shared" si="58"/>
        <v>-1.6106908642295956E-2</v>
      </c>
      <c r="AI98" s="17">
        <f t="shared" si="59"/>
        <v>4.9164826959288361E-3</v>
      </c>
      <c r="AJ98" s="17">
        <f t="shared" si="60"/>
        <v>1.6983475099019544E-3</v>
      </c>
      <c r="AK98" s="17">
        <f t="shared" si="61"/>
        <v>0.68450709369521456</v>
      </c>
      <c r="AL98" s="17">
        <f t="shared" si="62"/>
        <v>0.32498498474125059</v>
      </c>
    </row>
    <row r="99" spans="1:38" s="2" customFormat="1" hidden="1">
      <c r="A99" s="22">
        <v>2008</v>
      </c>
      <c r="B99" s="36">
        <f>B68</f>
        <v>618245</v>
      </c>
      <c r="C99" s="36">
        <f t="shared" ref="C99:M99" si="71">C68</f>
        <v>414615</v>
      </c>
      <c r="D99" s="36">
        <f t="shared" si="71"/>
        <v>690</v>
      </c>
      <c r="E99" s="36">
        <f t="shared" si="71"/>
        <v>25670</v>
      </c>
      <c r="F99" s="36">
        <f t="shared" si="71"/>
        <v>7116</v>
      </c>
      <c r="G99" s="36">
        <f t="shared" si="71"/>
        <v>18554</v>
      </c>
      <c r="H99" s="36">
        <f t="shared" si="71"/>
        <v>137536</v>
      </c>
      <c r="I99" s="36">
        <f t="shared" si="71"/>
        <v>238245</v>
      </c>
      <c r="J99" s="36">
        <f t="shared" si="71"/>
        <v>1200</v>
      </c>
      <c r="K99" s="36">
        <f t="shared" si="71"/>
        <v>168</v>
      </c>
      <c r="L99" s="36">
        <f t="shared" si="71"/>
        <v>11106</v>
      </c>
      <c r="M99" s="36">
        <f t="shared" si="71"/>
        <v>203630</v>
      </c>
      <c r="O99" s="17">
        <f t="shared" si="52"/>
        <v>1</v>
      </c>
      <c r="P99" s="17">
        <f t="shared" si="52"/>
        <v>0.67063219273912444</v>
      </c>
      <c r="Q99" s="17">
        <f t="shared" si="52"/>
        <v>1.1160624024456323E-3</v>
      </c>
      <c r="R99" s="17">
        <f t="shared" si="52"/>
        <v>4.1520756334462873E-2</v>
      </c>
      <c r="S99" s="17">
        <f t="shared" si="52"/>
        <v>1.1510000080874086E-2</v>
      </c>
      <c r="T99" s="17">
        <f t="shared" si="52"/>
        <v>3.0010756253588788E-2</v>
      </c>
      <c r="U99" s="17">
        <f t="shared" si="52"/>
        <v>0.22246196896052536</v>
      </c>
      <c r="V99" s="17">
        <f t="shared" si="52"/>
        <v>0.38535693778356478</v>
      </c>
      <c r="W99" s="17">
        <f t="shared" si="52"/>
        <v>1.9409780912097955E-3</v>
      </c>
      <c r="X99" s="17">
        <f t="shared" si="52"/>
        <v>2.7173693276937136E-4</v>
      </c>
      <c r="Y99" s="17">
        <f t="shared" si="52"/>
        <v>1.7963752234146656E-2</v>
      </c>
      <c r="Z99" s="17">
        <f t="shared" si="52"/>
        <v>0.32936780726087556</v>
      </c>
      <c r="AB99" s="16">
        <f t="shared" si="53"/>
        <v>18.553999999999998</v>
      </c>
      <c r="AC99" s="16">
        <f t="shared" si="54"/>
        <v>7.1159999999999997</v>
      </c>
      <c r="AD99" s="16">
        <f t="shared" si="55"/>
        <v>1.3680000000000001</v>
      </c>
      <c r="AE99" s="16">
        <f t="shared" si="56"/>
        <v>387.577</v>
      </c>
      <c r="AF99" s="16">
        <f t="shared" si="57"/>
        <v>203.63</v>
      </c>
      <c r="AH99" s="17">
        <f t="shared" si="58"/>
        <v>3.0010756253588788E-2</v>
      </c>
      <c r="AI99" s="17">
        <f t="shared" si="59"/>
        <v>1.1510000080874086E-2</v>
      </c>
      <c r="AJ99" s="17">
        <f t="shared" si="60"/>
        <v>2.2127150239791668E-3</v>
      </c>
      <c r="AK99" s="17">
        <f t="shared" si="61"/>
        <v>0.62689872138068248</v>
      </c>
      <c r="AL99" s="17">
        <f t="shared" si="62"/>
        <v>0.32936780726087556</v>
      </c>
    </row>
    <row r="100" spans="1:38" s="2" customFormat="1" hidden="1">
      <c r="A100" s="22">
        <v>2009</v>
      </c>
      <c r="B100" s="36">
        <f>B72</f>
        <v>797669</v>
      </c>
      <c r="C100" s="36">
        <f t="shared" ref="C100:M100" si="72">C72</f>
        <v>573385</v>
      </c>
      <c r="D100" s="36">
        <f t="shared" si="72"/>
        <v>1264</v>
      </c>
      <c r="E100" s="36">
        <f t="shared" si="72"/>
        <v>228783</v>
      </c>
      <c r="F100" s="36">
        <f t="shared" si="72"/>
        <v>190269</v>
      </c>
      <c r="G100" s="36">
        <f t="shared" si="72"/>
        <v>38514</v>
      </c>
      <c r="H100" s="36">
        <f t="shared" si="72"/>
        <v>81431</v>
      </c>
      <c r="I100" s="36">
        <f t="shared" si="72"/>
        <v>250428</v>
      </c>
      <c r="J100" s="36">
        <f t="shared" si="72"/>
        <v>1300</v>
      </c>
      <c r="K100" s="36">
        <f t="shared" si="72"/>
        <v>197</v>
      </c>
      <c r="L100" s="36">
        <f t="shared" si="72"/>
        <v>9982</v>
      </c>
      <c r="M100" s="36">
        <f t="shared" si="72"/>
        <v>224284</v>
      </c>
      <c r="O100" s="17">
        <f t="shared" si="52"/>
        <v>1</v>
      </c>
      <c r="P100" s="17">
        <f t="shared" si="52"/>
        <v>0.71882572846631876</v>
      </c>
      <c r="Q100" s="17">
        <f t="shared" si="52"/>
        <v>1.5846171783032812E-3</v>
      </c>
      <c r="R100" s="17">
        <f t="shared" si="52"/>
        <v>0.28681445562006297</v>
      </c>
      <c r="S100" s="17">
        <f t="shared" si="52"/>
        <v>0.23853127048938846</v>
      </c>
      <c r="T100" s="17">
        <f t="shared" si="52"/>
        <v>4.8283185130674505E-2</v>
      </c>
      <c r="U100" s="17">
        <f t="shared" si="52"/>
        <v>0.10208620367596083</v>
      </c>
      <c r="V100" s="17">
        <f t="shared" si="52"/>
        <v>0.31394977114567574</v>
      </c>
      <c r="W100" s="17">
        <f t="shared" si="52"/>
        <v>1.6297486802169822E-3</v>
      </c>
      <c r="X100" s="17">
        <f t="shared" si="52"/>
        <v>2.4696960769441962E-4</v>
      </c>
      <c r="Y100" s="17">
        <f t="shared" si="52"/>
        <v>1.2513962558404552E-2</v>
      </c>
      <c r="Z100" s="17">
        <f t="shared" si="52"/>
        <v>0.28117427153368124</v>
      </c>
      <c r="AB100" s="16">
        <f t="shared" ref="AB100:AB103" si="73">G100/1000</f>
        <v>38.514000000000003</v>
      </c>
      <c r="AC100" s="16">
        <f t="shared" ref="AC100:AC103" si="74">F100/1000</f>
        <v>190.26900000000001</v>
      </c>
      <c r="AD100" s="16">
        <f t="shared" ref="AD100:AD103" si="75">(J100+K100)/1000</f>
        <v>1.4970000000000001</v>
      </c>
      <c r="AE100" s="16">
        <f t="shared" ref="AE100:AE103" si="76">(D100+H100+I100+L100)/1000</f>
        <v>343.10500000000002</v>
      </c>
      <c r="AF100" s="16">
        <f t="shared" ref="AF100:AF103" si="77">M100/1000</f>
        <v>224.28399999999999</v>
      </c>
      <c r="AH100" s="17">
        <f t="shared" ref="AH100:AH103" si="78">T100</f>
        <v>4.8283185130674505E-2</v>
      </c>
      <c r="AI100" s="17">
        <f t="shared" ref="AI100:AI103" si="79">S100</f>
        <v>0.23853127048938846</v>
      </c>
      <c r="AJ100" s="17">
        <f t="shared" ref="AJ100:AJ103" si="80">W100+X100</f>
        <v>1.8767182879114018E-3</v>
      </c>
      <c r="AK100" s="17">
        <f t="shared" ref="AK100:AK103" si="81">Q100+U100+V100+Y100</f>
        <v>0.43013455455834437</v>
      </c>
      <c r="AL100" s="17">
        <f t="shared" ref="AL100:AL103" si="82">Z100</f>
        <v>0.28117427153368124</v>
      </c>
    </row>
    <row r="101" spans="1:38" s="2" customFormat="1" hidden="1">
      <c r="A101" s="22">
        <v>2010</v>
      </c>
      <c r="B101" s="36">
        <f>B76</f>
        <v>996243</v>
      </c>
      <c r="C101" s="36">
        <f t="shared" ref="C101:M101" si="83">C76</f>
        <v>687072</v>
      </c>
      <c r="D101" s="36">
        <f t="shared" si="83"/>
        <v>2036</v>
      </c>
      <c r="E101" s="36">
        <f t="shared" si="83"/>
        <v>290390</v>
      </c>
      <c r="F101" s="36">
        <f t="shared" si="83"/>
        <v>208536</v>
      </c>
      <c r="G101" s="36">
        <f t="shared" si="83"/>
        <v>81854</v>
      </c>
      <c r="H101" s="36">
        <f t="shared" si="83"/>
        <v>90501</v>
      </c>
      <c r="I101" s="36">
        <f t="shared" si="83"/>
        <v>286512</v>
      </c>
      <c r="J101" s="36">
        <f t="shared" si="83"/>
        <v>1300</v>
      </c>
      <c r="K101" s="36">
        <f t="shared" si="83"/>
        <v>224</v>
      </c>
      <c r="L101" s="36">
        <f t="shared" si="83"/>
        <v>16109</v>
      </c>
      <c r="M101" s="36">
        <f t="shared" si="83"/>
        <v>309171</v>
      </c>
      <c r="O101" s="17">
        <f t="shared" si="52"/>
        <v>1</v>
      </c>
      <c r="P101" s="17">
        <f t="shared" si="52"/>
        <v>0.68966306413194367</v>
      </c>
      <c r="Q101" s="17">
        <f t="shared" si="52"/>
        <v>2.0436780986165023E-3</v>
      </c>
      <c r="R101" s="17">
        <f t="shared" si="52"/>
        <v>0.29148510955660417</v>
      </c>
      <c r="S101" s="17">
        <f t="shared" si="52"/>
        <v>0.20932242434827647</v>
      </c>
      <c r="T101" s="17">
        <f t="shared" si="52"/>
        <v>8.2162685208327688E-2</v>
      </c>
      <c r="U101" s="17">
        <f t="shared" si="52"/>
        <v>9.0842294500438139E-2</v>
      </c>
      <c r="V101" s="17">
        <f t="shared" si="52"/>
        <v>0.2875924849660173</v>
      </c>
      <c r="W101" s="17">
        <f t="shared" si="52"/>
        <v>1.3049025187629926E-3</v>
      </c>
      <c r="X101" s="17">
        <f t="shared" si="52"/>
        <v>2.2484474169454641E-4</v>
      </c>
      <c r="Y101" s="17">
        <f t="shared" si="52"/>
        <v>1.6169749749810038E-2</v>
      </c>
      <c r="Z101" s="17">
        <f t="shared" si="52"/>
        <v>0.31033693586805627</v>
      </c>
      <c r="AB101" s="16">
        <f t="shared" si="73"/>
        <v>81.853999999999999</v>
      </c>
      <c r="AC101" s="16">
        <f t="shared" si="74"/>
        <v>208.536</v>
      </c>
      <c r="AD101" s="16">
        <f t="shared" si="75"/>
        <v>1.524</v>
      </c>
      <c r="AE101" s="16">
        <f t="shared" si="76"/>
        <v>395.15800000000002</v>
      </c>
      <c r="AF101" s="16">
        <f t="shared" si="77"/>
        <v>309.17099999999999</v>
      </c>
      <c r="AH101" s="17">
        <f t="shared" si="78"/>
        <v>8.2162685208327688E-2</v>
      </c>
      <c r="AI101" s="17">
        <f t="shared" si="79"/>
        <v>0.20932242434827647</v>
      </c>
      <c r="AJ101" s="17">
        <f t="shared" si="80"/>
        <v>1.5297472604575389E-3</v>
      </c>
      <c r="AK101" s="17">
        <f t="shared" si="81"/>
        <v>0.39664820731488198</v>
      </c>
      <c r="AL101" s="17">
        <f t="shared" si="82"/>
        <v>0.31033693586805627</v>
      </c>
    </row>
    <row r="102" spans="1:38" s="2" customFormat="1" hidden="1">
      <c r="A102" s="22">
        <v>2011</v>
      </c>
      <c r="B102" s="36">
        <f>B80</f>
        <v>1247916</v>
      </c>
      <c r="C102" s="36">
        <f t="shared" ref="C102:M102" si="84">C80</f>
        <v>859269</v>
      </c>
      <c r="D102" s="36">
        <f t="shared" si="84"/>
        <v>2150</v>
      </c>
      <c r="E102" s="36">
        <f t="shared" si="84"/>
        <v>395631</v>
      </c>
      <c r="F102" s="36">
        <f t="shared" si="84"/>
        <v>283234</v>
      </c>
      <c r="G102" s="36">
        <f t="shared" si="84"/>
        <v>112397</v>
      </c>
      <c r="H102" s="36">
        <f t="shared" si="84"/>
        <v>88022</v>
      </c>
      <c r="I102" s="36">
        <f t="shared" si="84"/>
        <v>354358</v>
      </c>
      <c r="J102" s="36">
        <f t="shared" si="84"/>
        <v>1254</v>
      </c>
      <c r="K102" s="36">
        <f t="shared" si="84"/>
        <v>434</v>
      </c>
      <c r="L102" s="36">
        <f t="shared" si="84"/>
        <v>17420</v>
      </c>
      <c r="M102" s="36">
        <f t="shared" si="84"/>
        <v>388647</v>
      </c>
      <c r="O102" s="17">
        <f t="shared" si="52"/>
        <v>1</v>
      </c>
      <c r="P102" s="17">
        <f t="shared" si="52"/>
        <v>0.68856317252122734</v>
      </c>
      <c r="Q102" s="17">
        <f t="shared" si="52"/>
        <v>1.7228723728199655E-3</v>
      </c>
      <c r="R102" s="17">
        <f t="shared" si="52"/>
        <v>0.31703335801448174</v>
      </c>
      <c r="S102" s="17">
        <f t="shared" si="52"/>
        <v>0.22696559704339075</v>
      </c>
      <c r="T102" s="17">
        <f t="shared" si="52"/>
        <v>9.0067760971090996E-2</v>
      </c>
      <c r="U102" s="17">
        <f t="shared" si="52"/>
        <v>7.0535196279236739E-2</v>
      </c>
      <c r="V102" s="17">
        <f t="shared" si="52"/>
        <v>0.28395981780824991</v>
      </c>
      <c r="W102" s="17">
        <f t="shared" si="52"/>
        <v>1.0048753281470869E-3</v>
      </c>
      <c r="X102" s="17">
        <f t="shared" si="52"/>
        <v>3.477798185134256E-4</v>
      </c>
      <c r="Y102" s="17">
        <f t="shared" si="52"/>
        <v>1.395927289977851E-2</v>
      </c>
      <c r="Z102" s="17">
        <f t="shared" si="52"/>
        <v>0.3114368274787726</v>
      </c>
      <c r="AB102" s="16">
        <f t="shared" si="73"/>
        <v>112.39700000000001</v>
      </c>
      <c r="AC102" s="16">
        <f t="shared" si="74"/>
        <v>283.23399999999998</v>
      </c>
      <c r="AD102" s="16">
        <f t="shared" si="75"/>
        <v>1.6879999999999999</v>
      </c>
      <c r="AE102" s="16">
        <f t="shared" si="76"/>
        <v>461.95</v>
      </c>
      <c r="AF102" s="16">
        <f t="shared" si="77"/>
        <v>388.64699999999999</v>
      </c>
      <c r="AH102" s="17">
        <f t="shared" si="78"/>
        <v>9.0067760971090996E-2</v>
      </c>
      <c r="AI102" s="17">
        <f t="shared" si="79"/>
        <v>0.22696559704339075</v>
      </c>
      <c r="AJ102" s="17">
        <f t="shared" si="80"/>
        <v>1.3526551466605124E-3</v>
      </c>
      <c r="AK102" s="17">
        <f t="shared" si="81"/>
        <v>0.37017715936008511</v>
      </c>
      <c r="AL102" s="17">
        <f t="shared" si="82"/>
        <v>0.3114368274787726</v>
      </c>
    </row>
    <row r="103" spans="1:38" s="2" customFormat="1" hidden="1">
      <c r="A103" s="22">
        <v>2012</v>
      </c>
      <c r="B103" s="36">
        <f>B84</f>
        <v>1355465</v>
      </c>
      <c r="C103" s="36">
        <f t="shared" ref="C103:M103" si="85">C84</f>
        <v>938499</v>
      </c>
      <c r="D103" s="36">
        <f t="shared" si="85"/>
        <v>2245</v>
      </c>
      <c r="E103" s="36">
        <f t="shared" si="85"/>
        <v>493353</v>
      </c>
      <c r="F103" s="36">
        <f t="shared" si="85"/>
        <v>398853</v>
      </c>
      <c r="G103" s="36">
        <f t="shared" si="85"/>
        <v>94500</v>
      </c>
      <c r="H103" s="36">
        <f t="shared" si="85"/>
        <v>58517</v>
      </c>
      <c r="I103" s="36">
        <f t="shared" si="85"/>
        <v>366746</v>
      </c>
      <c r="J103" s="36">
        <f t="shared" si="85"/>
        <v>496</v>
      </c>
      <c r="K103" s="36">
        <f t="shared" si="85"/>
        <v>385</v>
      </c>
      <c r="L103" s="36">
        <f t="shared" si="85"/>
        <v>16757</v>
      </c>
      <c r="M103" s="36">
        <f t="shared" si="85"/>
        <v>416966</v>
      </c>
      <c r="O103" s="17">
        <f t="shared" ref="O103" si="86">B103/$B103</f>
        <v>1</v>
      </c>
      <c r="P103" s="17">
        <f t="shared" ref="P103" si="87">C103/$B103</f>
        <v>0.69238158122858207</v>
      </c>
      <c r="Q103" s="17">
        <f t="shared" ref="Q103" si="88">D103/$B103</f>
        <v>1.6562581844606831E-3</v>
      </c>
      <c r="R103" s="17">
        <f t="shared" ref="R103" si="89">E103/$B103</f>
        <v>0.36397324903261979</v>
      </c>
      <c r="S103" s="17">
        <f t="shared" ref="S103" si="90">F103/$B103</f>
        <v>0.29425547690276033</v>
      </c>
      <c r="T103" s="17">
        <f t="shared" ref="T103" si="91">G103/$B103</f>
        <v>6.9717772129859495E-2</v>
      </c>
      <c r="U103" s="17">
        <f t="shared" ref="U103" si="92">H103/$B103</f>
        <v>4.3171162663735323E-2</v>
      </c>
      <c r="V103" s="17">
        <f t="shared" ref="V103" si="93">I103/$B103</f>
        <v>0.270568402725264</v>
      </c>
      <c r="W103" s="17">
        <f t="shared" ref="W103" si="94">J103/$B103</f>
        <v>3.6592608440645831E-4</v>
      </c>
      <c r="X103" s="17">
        <f t="shared" ref="X103" si="95">K103/$B103</f>
        <v>2.8403536793646463E-4</v>
      </c>
      <c r="Y103" s="17">
        <f t="shared" ref="Y103" si="96">L103/$B103</f>
        <v>1.2362547170159319E-2</v>
      </c>
      <c r="Z103" s="17">
        <f t="shared" ref="Z103" si="97">M103/$B103</f>
        <v>0.30761841877141793</v>
      </c>
      <c r="AB103" s="16">
        <f t="shared" si="73"/>
        <v>94.5</v>
      </c>
      <c r="AC103" s="16">
        <f t="shared" si="74"/>
        <v>398.85300000000001</v>
      </c>
      <c r="AD103" s="16">
        <f t="shared" si="75"/>
        <v>0.88100000000000001</v>
      </c>
      <c r="AE103" s="16">
        <f t="shared" si="76"/>
        <v>444.26499999999999</v>
      </c>
      <c r="AF103" s="16">
        <f t="shared" si="77"/>
        <v>416.96600000000001</v>
      </c>
      <c r="AH103" s="17">
        <f t="shared" si="78"/>
        <v>6.9717772129859495E-2</v>
      </c>
      <c r="AI103" s="17">
        <f t="shared" si="79"/>
        <v>0.29425547690276033</v>
      </c>
      <c r="AJ103" s="17">
        <f t="shared" si="80"/>
        <v>6.49961452342923E-4</v>
      </c>
      <c r="AK103" s="17">
        <f t="shared" si="81"/>
        <v>0.32775837074361935</v>
      </c>
      <c r="AL103" s="17">
        <f t="shared" si="82"/>
        <v>0.30761841877141793</v>
      </c>
    </row>
    <row r="104" spans="1:38" s="2" customFormat="1" hidden="1">
      <c r="A104" s="13"/>
      <c r="B104" s="23"/>
      <c r="C104" s="26"/>
      <c r="D104" s="26"/>
      <c r="E104" s="26"/>
      <c r="F104" s="26"/>
      <c r="G104" s="26"/>
      <c r="H104" s="26"/>
      <c r="I104" s="26"/>
      <c r="J104" s="26"/>
      <c r="O104" s="17"/>
      <c r="P104" s="17"/>
      <c r="Q104" s="17"/>
      <c r="R104" s="17"/>
      <c r="S104" s="17"/>
      <c r="T104" s="17"/>
      <c r="U104" s="17"/>
      <c r="V104" s="17"/>
      <c r="W104" s="17"/>
      <c r="X104" s="17"/>
      <c r="Y104" s="17"/>
      <c r="Z104" s="17"/>
      <c r="AB104" s="16"/>
      <c r="AC104" s="16"/>
      <c r="AD104" s="16"/>
      <c r="AE104" s="16"/>
      <c r="AF104" s="16"/>
      <c r="AH104" s="17"/>
      <c r="AI104" s="17"/>
      <c r="AJ104" s="17"/>
      <c r="AK104" s="17"/>
      <c r="AL104" s="17"/>
    </row>
    <row r="105" spans="1:38" s="2" customFormat="1" hidden="1">
      <c r="A105" s="1" t="s">
        <v>95</v>
      </c>
      <c r="C105" s="26"/>
      <c r="D105" s="26"/>
      <c r="E105" s="26"/>
      <c r="F105" s="26"/>
      <c r="G105" s="26"/>
      <c r="H105" s="26"/>
      <c r="I105" s="26"/>
      <c r="J105" s="26"/>
      <c r="O105" s="17"/>
      <c r="P105" s="17"/>
      <c r="Q105" s="17"/>
      <c r="R105" s="17"/>
      <c r="S105" s="17"/>
      <c r="T105" s="17"/>
      <c r="U105" s="17"/>
      <c r="V105" s="17"/>
      <c r="W105" s="17"/>
      <c r="X105" s="17"/>
      <c r="Y105" s="17"/>
      <c r="Z105" s="17"/>
      <c r="AB105" s="16"/>
      <c r="AC105" s="16"/>
      <c r="AD105" s="16"/>
      <c r="AE105" s="16"/>
      <c r="AF105" s="16"/>
      <c r="AH105" s="17"/>
      <c r="AI105" s="17"/>
      <c r="AJ105" s="17"/>
      <c r="AK105" s="17"/>
      <c r="AL105" s="17"/>
    </row>
    <row r="106" spans="1:38" s="2" customFormat="1" hidden="1">
      <c r="A106" s="22">
        <v>1999</v>
      </c>
      <c r="B106" s="36">
        <f>B90/'Exchange rates'!$E2</f>
        <v>537206.04793308664</v>
      </c>
      <c r="C106" s="36">
        <f>C90/'Exchange rates'!$E2</f>
        <v>439208.62152163422</v>
      </c>
      <c r="D106" s="36">
        <f>D90/'Exchange rates'!$E2</f>
        <v>106.16052758565223</v>
      </c>
      <c r="E106" s="36">
        <f>E90/'Exchange rates'!$E2</f>
        <v>25468.875663503295</v>
      </c>
      <c r="F106" s="36">
        <f>F90/'Exchange rates'!$E2</f>
        <v>2356.4420138330383</v>
      </c>
      <c r="G106" s="36">
        <f>G90/'Exchange rates'!$E2</f>
        <v>23112.433649670256</v>
      </c>
      <c r="H106" s="36">
        <f>H90/'Exchange rates'!$E2</f>
        <v>34807.785105356277</v>
      </c>
      <c r="I106" s="36">
        <f>I90/'Exchange rates'!$E2</f>
        <v>308959.30513109214</v>
      </c>
      <c r="J106" s="36">
        <f>J90/'Exchange rates'!$E2</f>
        <v>5991.6358372205241</v>
      </c>
      <c r="K106" s="36">
        <f>K90/'Exchange rates'!$E2</f>
        <v>1080.9071899630046</v>
      </c>
      <c r="L106" s="36">
        <f>L90/'Exchange rates'!$E2</f>
        <v>62793.952066913298</v>
      </c>
      <c r="M106" s="36">
        <f>M90/'Exchange rates'!$E2</f>
        <v>97997.42641145247</v>
      </c>
      <c r="O106" s="17">
        <f t="shared" ref="O106:O119" si="98">B106/$B106</f>
        <v>1</v>
      </c>
      <c r="P106" s="17">
        <f t="shared" ref="P106:P119" si="99">C106/$B106</f>
        <v>0.81757944314197528</v>
      </c>
      <c r="Q106" s="17">
        <f t="shared" ref="Q106:Q119" si="100">D106/$B106</f>
        <v>1.9761603204972739E-4</v>
      </c>
      <c r="R106" s="17">
        <f t="shared" ref="R106:R119" si="101">E106/$B106</f>
        <v>4.7409882598111873E-2</v>
      </c>
      <c r="S106" s="17">
        <f t="shared" ref="S106:S119" si="102">F106/$B106</f>
        <v>4.386477075043191E-3</v>
      </c>
      <c r="T106" s="17">
        <f t="shared" ref="T106:T119" si="103">G106/$B106</f>
        <v>4.3023405523068679E-2</v>
      </c>
      <c r="U106" s="17">
        <f t="shared" ref="U106:U119" si="104">H106/$B106</f>
        <v>6.4794105053880308E-2</v>
      </c>
      <c r="V106" s="17">
        <f t="shared" ref="V106:V119" si="105">I106/$B106</f>
        <v>0.57512253691078241</v>
      </c>
      <c r="W106" s="17">
        <f t="shared" ref="W106:W119" si="106">J106/$B106</f>
        <v>1.1153329081594462E-2</v>
      </c>
      <c r="X106" s="17">
        <f t="shared" ref="X106:X119" si="107">K106/$B106</f>
        <v>2.0120905081426788E-3</v>
      </c>
      <c r="Y106" s="17">
        <f t="shared" ref="Y106:Y119" si="108">L106/$B106</f>
        <v>0.11688988295741375</v>
      </c>
      <c r="Z106" s="17">
        <f t="shared" ref="Z106:Z119" si="109">M106/$B106</f>
        <v>0.18242055685802488</v>
      </c>
      <c r="AB106" s="16">
        <f t="shared" ref="AB106:AB119" si="110">G106/1000</f>
        <v>23.112433649670255</v>
      </c>
      <c r="AC106" s="16">
        <f t="shared" ref="AC106:AC119" si="111">F106/1000</f>
        <v>2.3564420138330382</v>
      </c>
      <c r="AD106" s="16">
        <f t="shared" ref="AD106:AD119" si="112">(J106+K106)/1000</f>
        <v>7.0725430271835288</v>
      </c>
      <c r="AE106" s="16">
        <f t="shared" ref="AE106:AE119" si="113">(D106+H106+I106+L106)/1000</f>
        <v>406.66720283094736</v>
      </c>
      <c r="AF106" s="16">
        <f t="shared" ref="AF106:AF119" si="114">M106/1000</f>
        <v>97.997426411452466</v>
      </c>
      <c r="AH106" s="17">
        <f t="shared" ref="AH106:AH119" si="115">T106</f>
        <v>4.3023405523068679E-2</v>
      </c>
      <c r="AI106" s="17">
        <f t="shared" ref="AI106:AI119" si="116">S106</f>
        <v>4.386477075043191E-3</v>
      </c>
      <c r="AJ106" s="17">
        <f t="shared" ref="AJ106:AJ119" si="117">W106+X106</f>
        <v>1.316541958973714E-2</v>
      </c>
      <c r="AK106" s="17">
        <f t="shared" ref="AK106:AK119" si="118">Q106+U106+V106+Y106</f>
        <v>0.75700414095412616</v>
      </c>
      <c r="AL106" s="17">
        <f t="shared" ref="AL106:AL119" si="119">Z106</f>
        <v>0.18242055685802488</v>
      </c>
    </row>
    <row r="107" spans="1:38" s="2" customFormat="1" hidden="1">
      <c r="A107" s="22">
        <v>2000</v>
      </c>
      <c r="B107" s="36">
        <f>B91/'Exchange rates'!$E3</f>
        <v>540127.64979982935</v>
      </c>
      <c r="C107" s="36">
        <f>C91/'Exchange rates'!$E3</f>
        <v>437776.46518343507</v>
      </c>
      <c r="D107" s="36">
        <f>D91/'Exchange rates'!$E3</f>
        <v>784.27511977423376</v>
      </c>
      <c r="E107" s="36">
        <f>E91/'Exchange rates'!$E3</f>
        <v>14159.611472074555</v>
      </c>
      <c r="F107" s="36">
        <f>F91/'Exchange rates'!$E3</f>
        <v>2674.410973288705</v>
      </c>
      <c r="G107" s="36">
        <f>G91/'Exchange rates'!$E3</f>
        <v>11485.200498785849</v>
      </c>
      <c r="H107" s="36">
        <f>H91/'Exchange rates'!$E3</f>
        <v>54288.902014832311</v>
      </c>
      <c r="I107" s="36">
        <f>I91/'Exchange rates'!$E3</f>
        <v>311491.76347049943</v>
      </c>
      <c r="J107" s="36">
        <f>J91/'Exchange rates'!$E3</f>
        <v>5816.4336811708336</v>
      </c>
      <c r="K107" s="36">
        <f>K91/'Exchange rates'!$E3</f>
        <v>766.22694756185604</v>
      </c>
      <c r="L107" s="36">
        <f>L91/'Exchange rates'!$E3</f>
        <v>50469.252477521819</v>
      </c>
      <c r="M107" s="36">
        <f>M91/'Exchange rates'!$E3</f>
        <v>102351.1846163943</v>
      </c>
      <c r="O107" s="17">
        <f t="shared" si="98"/>
        <v>1</v>
      </c>
      <c r="P107" s="17">
        <f t="shared" si="99"/>
        <v>0.81050556353794234</v>
      </c>
      <c r="Q107" s="17">
        <f t="shared" si="100"/>
        <v>1.4520180925099561E-3</v>
      </c>
      <c r="R107" s="17">
        <f t="shared" si="101"/>
        <v>2.6215305728788538E-2</v>
      </c>
      <c r="S107" s="17">
        <f t="shared" si="102"/>
        <v>4.9514424493540344E-3</v>
      </c>
      <c r="T107" s="17">
        <f t="shared" si="103"/>
        <v>2.1263863279434501E-2</v>
      </c>
      <c r="U107" s="17">
        <f t="shared" si="104"/>
        <v>0.10051124402713268</v>
      </c>
      <c r="V107" s="17">
        <f t="shared" si="105"/>
        <v>0.57670027369629739</v>
      </c>
      <c r="W107" s="17">
        <f t="shared" si="106"/>
        <v>1.0768627903656472E-2</v>
      </c>
      <c r="X107" s="17">
        <f t="shared" si="107"/>
        <v>1.4186034502137019E-3</v>
      </c>
      <c r="Y107" s="17">
        <f t="shared" si="108"/>
        <v>9.3439490639343606E-2</v>
      </c>
      <c r="Z107" s="17">
        <f t="shared" si="109"/>
        <v>0.18949443646205766</v>
      </c>
      <c r="AB107" s="16">
        <f t="shared" si="110"/>
        <v>11.485200498785849</v>
      </c>
      <c r="AC107" s="16">
        <f t="shared" si="111"/>
        <v>2.6744109732887051</v>
      </c>
      <c r="AD107" s="16">
        <f t="shared" si="112"/>
        <v>6.5826606287326896</v>
      </c>
      <c r="AE107" s="16">
        <f t="shared" si="113"/>
        <v>417.03419308262778</v>
      </c>
      <c r="AF107" s="16">
        <f t="shared" si="114"/>
        <v>102.35118461639429</v>
      </c>
      <c r="AH107" s="17">
        <f t="shared" si="115"/>
        <v>2.1263863279434501E-2</v>
      </c>
      <c r="AI107" s="17">
        <f t="shared" si="116"/>
        <v>4.9514424493540344E-3</v>
      </c>
      <c r="AJ107" s="17">
        <f t="shared" si="117"/>
        <v>1.2187231353870174E-2</v>
      </c>
      <c r="AK107" s="17">
        <f t="shared" si="118"/>
        <v>0.77210302645528373</v>
      </c>
      <c r="AL107" s="17">
        <f t="shared" si="119"/>
        <v>0.18949443646205766</v>
      </c>
    </row>
    <row r="108" spans="1:38" s="2" customFormat="1" hidden="1">
      <c r="A108" s="22">
        <v>2001</v>
      </c>
      <c r="B108" s="36">
        <f>B92/'Exchange rates'!$E4</f>
        <v>483237.65417209384</v>
      </c>
      <c r="C108" s="36">
        <f>C92/'Exchange rates'!$E4</f>
        <v>386974.76964638912</v>
      </c>
      <c r="D108" s="36">
        <f>D92/'Exchange rates'!$E4</f>
        <v>501.71257658353028</v>
      </c>
      <c r="E108" s="36">
        <f>E92/'Exchange rates'!$E4</f>
        <v>5919.2435718076122</v>
      </c>
      <c r="F108" s="36">
        <f>F92/'Exchange rates'!$E4</f>
        <v>3092.2861691350281</v>
      </c>
      <c r="G108" s="36">
        <f>G92/'Exchange rates'!$E4</f>
        <v>2826.9574026725841</v>
      </c>
      <c r="H108" s="36">
        <f>H92/'Exchange rates'!$E4</f>
        <v>36549.439593484167</v>
      </c>
      <c r="I108" s="36">
        <f>I92/'Exchange rates'!$E4</f>
        <v>275533.47162590252</v>
      </c>
      <c r="J108" s="36">
        <f>J92/'Exchange rates'!$E4</f>
        <v>5034.8143502661324</v>
      </c>
      <c r="K108" s="36">
        <f>K92/'Exchange rates'!$E4</f>
        <v>1061.3150658497757</v>
      </c>
      <c r="L108" s="36">
        <f>L92/'Exchange rates'!$E4</f>
        <v>62374.772862495374</v>
      </c>
      <c r="M108" s="36">
        <f>M92/'Exchange rates'!$E4</f>
        <v>96262.884525704721</v>
      </c>
      <c r="O108" s="17">
        <f t="shared" si="98"/>
        <v>1</v>
      </c>
      <c r="P108" s="17">
        <f t="shared" si="99"/>
        <v>0.8007959775182939</v>
      </c>
      <c r="Q108" s="17">
        <f t="shared" si="100"/>
        <v>1.0382315456006601E-3</v>
      </c>
      <c r="R108" s="17">
        <f t="shared" si="101"/>
        <v>1.2249135638961635E-2</v>
      </c>
      <c r="S108" s="17">
        <f t="shared" si="102"/>
        <v>6.3991001993271455E-3</v>
      </c>
      <c r="T108" s="17">
        <f t="shared" si="103"/>
        <v>5.8500354396344885E-3</v>
      </c>
      <c r="U108" s="17">
        <f t="shared" si="104"/>
        <v>7.5634502563966047E-2</v>
      </c>
      <c r="V108" s="17">
        <f t="shared" si="105"/>
        <v>0.57018212311695748</v>
      </c>
      <c r="W108" s="17">
        <f t="shared" si="106"/>
        <v>1.0418919773319445E-2</v>
      </c>
      <c r="X108" s="17">
        <f t="shared" si="107"/>
        <v>2.1962590387706272E-3</v>
      </c>
      <c r="Y108" s="17">
        <f t="shared" si="108"/>
        <v>0.12907680584071798</v>
      </c>
      <c r="Z108" s="17">
        <f t="shared" si="109"/>
        <v>0.19920402248170616</v>
      </c>
      <c r="AB108" s="16">
        <f t="shared" si="110"/>
        <v>2.8269574026725839</v>
      </c>
      <c r="AC108" s="16">
        <f t="shared" si="111"/>
        <v>3.0922861691350283</v>
      </c>
      <c r="AD108" s="16">
        <f t="shared" si="112"/>
        <v>6.0961294161159074</v>
      </c>
      <c r="AE108" s="16">
        <f t="shared" si="113"/>
        <v>374.95939665846561</v>
      </c>
      <c r="AF108" s="16">
        <f t="shared" si="114"/>
        <v>96.26288452570472</v>
      </c>
      <c r="AH108" s="17">
        <f t="shared" si="115"/>
        <v>5.8500354396344885E-3</v>
      </c>
      <c r="AI108" s="17">
        <f t="shared" si="116"/>
        <v>6.3991001993271455E-3</v>
      </c>
      <c r="AJ108" s="17">
        <f t="shared" si="117"/>
        <v>1.2615178812090073E-2</v>
      </c>
      <c r="AK108" s="17">
        <f t="shared" si="118"/>
        <v>0.77593166306724226</v>
      </c>
      <c r="AL108" s="17">
        <f t="shared" si="119"/>
        <v>0.19920402248170616</v>
      </c>
    </row>
    <row r="109" spans="1:38" s="2" customFormat="1" hidden="1">
      <c r="A109" s="22">
        <v>2002</v>
      </c>
      <c r="B109" s="36">
        <f>B93/'Exchange rates'!$E5</f>
        <v>494793.50539891544</v>
      </c>
      <c r="C109" s="36">
        <f>C93/'Exchange rates'!$E5</f>
        <v>405123.80134535563</v>
      </c>
      <c r="D109" s="36">
        <f>D93/'Exchange rates'!$E5</f>
        <v>728.33675238140677</v>
      </c>
      <c r="E109" s="36">
        <f>E93/'Exchange rates'!$E5</f>
        <v>-1644.3235850706869</v>
      </c>
      <c r="F109" s="36">
        <f>F93/'Exchange rates'!$E5</f>
        <v>2598.4765357886868</v>
      </c>
      <c r="G109" s="36">
        <f>G93/'Exchange rates'!$E5</f>
        <v>-4242.8001208593741</v>
      </c>
      <c r="H109" s="36">
        <f>H93/'Exchange rates'!$E5</f>
        <v>43388.515178983194</v>
      </c>
      <c r="I109" s="36">
        <f>I93/'Exchange rates'!$E5</f>
        <v>293082.39110729448</v>
      </c>
      <c r="J109" s="36">
        <f>J93/'Exchange rates'!$E5</f>
        <v>5120.6208355199342</v>
      </c>
      <c r="K109" s="36">
        <f>K93/'Exchange rates'!$E5</f>
        <v>596.34559419875006</v>
      </c>
      <c r="L109" s="36">
        <f>L93/'Exchange rates'!$E5</f>
        <v>63851.915462048564</v>
      </c>
      <c r="M109" s="36">
        <f>M93/'Exchange rates'!$E5</f>
        <v>89669.704053559792</v>
      </c>
      <c r="O109" s="17">
        <f t="shared" si="98"/>
        <v>1</v>
      </c>
      <c r="P109" s="17">
        <f t="shared" si="99"/>
        <v>0.81877348211903922</v>
      </c>
      <c r="Q109" s="17">
        <f t="shared" si="100"/>
        <v>1.4720014398616704E-3</v>
      </c>
      <c r="R109" s="17">
        <f t="shared" si="101"/>
        <v>-3.3232521589890117E-3</v>
      </c>
      <c r="S109" s="17">
        <f t="shared" si="102"/>
        <v>5.2516383247466578E-3</v>
      </c>
      <c r="T109" s="17">
        <f t="shared" si="103"/>
        <v>-8.5748904837356713E-3</v>
      </c>
      <c r="U109" s="17">
        <f t="shared" si="104"/>
        <v>8.7690146910886071E-2</v>
      </c>
      <c r="V109" s="17">
        <f t="shared" si="105"/>
        <v>0.59233273660494756</v>
      </c>
      <c r="W109" s="17">
        <f t="shared" si="106"/>
        <v>1.0349005756232706E-2</v>
      </c>
      <c r="X109" s="17">
        <f t="shared" si="107"/>
        <v>1.2052413535985293E-3</v>
      </c>
      <c r="Y109" s="17">
        <f t="shared" si="108"/>
        <v>0.12904760221250172</v>
      </c>
      <c r="Z109" s="17">
        <f t="shared" si="109"/>
        <v>0.18122651788096072</v>
      </c>
      <c r="AB109" s="16">
        <f t="shared" si="110"/>
        <v>-4.242800120859374</v>
      </c>
      <c r="AC109" s="16">
        <f t="shared" si="111"/>
        <v>2.598476535788687</v>
      </c>
      <c r="AD109" s="16">
        <f t="shared" si="112"/>
        <v>5.7169664297186849</v>
      </c>
      <c r="AE109" s="16">
        <f t="shared" si="113"/>
        <v>401.05115850070763</v>
      </c>
      <c r="AF109" s="16">
        <f t="shared" si="114"/>
        <v>89.669704053559798</v>
      </c>
      <c r="AH109" s="17">
        <f t="shared" si="115"/>
        <v>-8.5748904837356713E-3</v>
      </c>
      <c r="AI109" s="17">
        <f t="shared" si="116"/>
        <v>5.2516383247466578E-3</v>
      </c>
      <c r="AJ109" s="17">
        <f t="shared" si="117"/>
        <v>1.1554247109831236E-2</v>
      </c>
      <c r="AK109" s="17">
        <f t="shared" si="118"/>
        <v>0.81054248716819699</v>
      </c>
      <c r="AL109" s="17">
        <f t="shared" si="119"/>
        <v>0.18122651788096072</v>
      </c>
    </row>
    <row r="110" spans="1:38" s="2" customFormat="1" hidden="1">
      <c r="A110" s="22">
        <v>2003</v>
      </c>
      <c r="B110" s="36">
        <f>B94/'Exchange rates'!$E6</f>
        <v>481456.37942744838</v>
      </c>
      <c r="C110" s="36">
        <f>C94/'Exchange rates'!$E6</f>
        <v>385917.4265524068</v>
      </c>
      <c r="D110" s="36">
        <f>D94/'Exchange rates'!$E6</f>
        <v>459.54421306666279</v>
      </c>
      <c r="E110" s="36">
        <f>E94/'Exchange rates'!$E6</f>
        <v>-9159.0918943915367</v>
      </c>
      <c r="F110" s="36">
        <f>F94/'Exchange rates'!$E6</f>
        <v>2580.9621526322635</v>
      </c>
      <c r="G110" s="36">
        <f>G94/'Exchange rates'!$E6</f>
        <v>-11740.054047023801</v>
      </c>
      <c r="H110" s="36">
        <f>H94/'Exchange rates'!$E6</f>
        <v>45224.641974595012</v>
      </c>
      <c r="I110" s="36">
        <f>I94/'Exchange rates'!$E6</f>
        <v>294257.14244425501</v>
      </c>
      <c r="J110" s="36">
        <f>J94/'Exchange rates'!$E6</f>
        <v>4664.8072949031057</v>
      </c>
      <c r="K110" s="36">
        <f>K94/'Exchange rates'!$E6</f>
        <v>393.06926400670528</v>
      </c>
      <c r="L110" s="36">
        <f>L94/'Exchange rates'!$E6</f>
        <v>50077.313255971909</v>
      </c>
      <c r="M110" s="36">
        <f>M94/'Exchange rates'!$E6</f>
        <v>95538.952875041548</v>
      </c>
      <c r="O110" s="17">
        <f t="shared" si="98"/>
        <v>1</v>
      </c>
      <c r="P110" s="17">
        <f t="shared" si="99"/>
        <v>0.80156259848782718</v>
      </c>
      <c r="Q110" s="17">
        <f t="shared" si="100"/>
        <v>9.544877432367939E-4</v>
      </c>
      <c r="R110" s="17">
        <f t="shared" si="101"/>
        <v>-1.902372112149308E-2</v>
      </c>
      <c r="S110" s="17">
        <f t="shared" si="102"/>
        <v>5.3607393378016163E-3</v>
      </c>
      <c r="T110" s="17">
        <f t="shared" si="103"/>
        <v>-2.43844604592947E-2</v>
      </c>
      <c r="U110" s="17">
        <f t="shared" si="104"/>
        <v>9.3932999762878833E-2</v>
      </c>
      <c r="V110" s="17">
        <f t="shared" si="105"/>
        <v>0.61118131365127581</v>
      </c>
      <c r="W110" s="17">
        <f t="shared" si="106"/>
        <v>9.6889510539885891E-3</v>
      </c>
      <c r="X110" s="17">
        <f t="shared" si="107"/>
        <v>8.164171891836728E-4</v>
      </c>
      <c r="Y110" s="17">
        <f t="shared" si="108"/>
        <v>0.10401215020875668</v>
      </c>
      <c r="Z110" s="17">
        <f t="shared" si="109"/>
        <v>0.19843740151217273</v>
      </c>
      <c r="AB110" s="16">
        <f t="shared" si="110"/>
        <v>-11.740054047023801</v>
      </c>
      <c r="AC110" s="16">
        <f t="shared" si="111"/>
        <v>2.5809621526322637</v>
      </c>
      <c r="AD110" s="16">
        <f t="shared" si="112"/>
        <v>5.0578765589098111</v>
      </c>
      <c r="AE110" s="16">
        <f t="shared" si="113"/>
        <v>390.01864188788852</v>
      </c>
      <c r="AF110" s="16">
        <f t="shared" si="114"/>
        <v>95.538952875041545</v>
      </c>
      <c r="AH110" s="17">
        <f t="shared" si="115"/>
        <v>-2.43844604592947E-2</v>
      </c>
      <c r="AI110" s="17">
        <f t="shared" si="116"/>
        <v>5.3607393378016163E-3</v>
      </c>
      <c r="AJ110" s="17">
        <f t="shared" si="117"/>
        <v>1.0505368243172261E-2</v>
      </c>
      <c r="AK110" s="17">
        <f t="shared" si="118"/>
        <v>0.81008095136614811</v>
      </c>
      <c r="AL110" s="17">
        <f t="shared" si="119"/>
        <v>0.19843740151217273</v>
      </c>
    </row>
    <row r="111" spans="1:38" s="2" customFormat="1" hidden="1">
      <c r="A111" s="22">
        <v>2004</v>
      </c>
      <c r="B111" s="36">
        <f>B95/'Exchange rates'!$E7</f>
        <v>549515.22117113136</v>
      </c>
      <c r="C111" s="36">
        <f>C95/'Exchange rates'!$E7</f>
        <v>426023.34011139598</v>
      </c>
      <c r="D111" s="36">
        <f>D95/'Exchange rates'!$E7</f>
        <v>406.68375917248693</v>
      </c>
      <c r="E111" s="36">
        <f>E95/'Exchange rates'!$E7</f>
        <v>-2033.4187958624348</v>
      </c>
      <c r="F111" s="36">
        <f>F95/'Exchange rates'!$E7</f>
        <v>2667.0203047181208</v>
      </c>
      <c r="G111" s="36">
        <f>G95/'Exchange rates'!$E7</f>
        <v>-4700.4391005805555</v>
      </c>
      <c r="H111" s="36">
        <f>H95/'Exchange rates'!$E7</f>
        <v>45806.442106503993</v>
      </c>
      <c r="I111" s="36">
        <f>I95/'Exchange rates'!$E7</f>
        <v>330989.00775056728</v>
      </c>
      <c r="J111" s="36">
        <f>J95/'Exchange rates'!$E7</f>
        <v>4863.9966993781863</v>
      </c>
      <c r="K111" s="36">
        <f>K95/'Exchange rates'!$E7</f>
        <v>257.86107918545366</v>
      </c>
      <c r="L111" s="36">
        <f>L95/'Exchange rates'!$E7</f>
        <v>45732.767512451006</v>
      </c>
      <c r="M111" s="36">
        <f>M95/'Exchange rates'!$E7</f>
        <v>123491.88105973536</v>
      </c>
      <c r="O111" s="17">
        <f t="shared" si="98"/>
        <v>1</v>
      </c>
      <c r="P111" s="17">
        <f t="shared" si="99"/>
        <v>0.77527122761668288</v>
      </c>
      <c r="Q111" s="17">
        <f t="shared" si="100"/>
        <v>7.4007733271838974E-4</v>
      </c>
      <c r="R111" s="17">
        <f t="shared" si="101"/>
        <v>-3.7003866635919491E-3</v>
      </c>
      <c r="S111" s="17">
        <f t="shared" si="102"/>
        <v>4.8534056964503096E-3</v>
      </c>
      <c r="T111" s="17">
        <f t="shared" si="103"/>
        <v>-8.5537923600422592E-3</v>
      </c>
      <c r="U111" s="17">
        <f t="shared" si="104"/>
        <v>8.33579131964369E-2</v>
      </c>
      <c r="V111" s="17">
        <f t="shared" si="105"/>
        <v>0.60232909844637383</v>
      </c>
      <c r="W111" s="17">
        <f t="shared" si="106"/>
        <v>8.8514321568963945E-3</v>
      </c>
      <c r="X111" s="17">
        <f t="shared" si="107"/>
        <v>4.6925193197723986E-4</v>
      </c>
      <c r="Y111" s="17">
        <f t="shared" si="108"/>
        <v>8.322384121587198E-2</v>
      </c>
      <c r="Z111" s="17">
        <f t="shared" si="109"/>
        <v>0.22472877238331715</v>
      </c>
      <c r="AB111" s="16">
        <f t="shared" si="110"/>
        <v>-4.7004391005805557</v>
      </c>
      <c r="AC111" s="16">
        <f t="shared" si="111"/>
        <v>2.6670203047181209</v>
      </c>
      <c r="AD111" s="16">
        <f t="shared" si="112"/>
        <v>5.1218577785636397</v>
      </c>
      <c r="AE111" s="16">
        <f t="shared" si="113"/>
        <v>422.93490112869478</v>
      </c>
      <c r="AF111" s="16">
        <f t="shared" si="114"/>
        <v>123.49188105973536</v>
      </c>
      <c r="AH111" s="17">
        <f t="shared" si="115"/>
        <v>-8.5537923600422592E-3</v>
      </c>
      <c r="AI111" s="17">
        <f t="shared" si="116"/>
        <v>4.8534056964503096E-3</v>
      </c>
      <c r="AJ111" s="17">
        <f t="shared" si="117"/>
        <v>9.3206840888736351E-3</v>
      </c>
      <c r="AK111" s="17">
        <f t="shared" si="118"/>
        <v>0.76965093019140107</v>
      </c>
      <c r="AL111" s="17">
        <f t="shared" si="119"/>
        <v>0.22472877238331715</v>
      </c>
    </row>
    <row r="112" spans="1:38" s="2" customFormat="1" hidden="1">
      <c r="A112" s="22">
        <v>2005</v>
      </c>
      <c r="B112" s="36">
        <f>B96/'Exchange rates'!$E8</f>
        <v>620375.84088914888</v>
      </c>
      <c r="C112" s="36">
        <f>C96/'Exchange rates'!$E8</f>
        <v>458503.94852295995</v>
      </c>
      <c r="D112" s="36">
        <f>D96/'Exchange rates'!$E8</f>
        <v>298.33284586136301</v>
      </c>
      <c r="E112" s="36">
        <f>E96/'Exchange rates'!$E8</f>
        <v>-4026.0310032173152</v>
      </c>
      <c r="F112" s="36">
        <f>F96/'Exchange rates'!$E8</f>
        <v>3122.2579701667155</v>
      </c>
      <c r="G112" s="36">
        <f>G96/'Exchange rates'!$E8</f>
        <v>-7148.2889733840311</v>
      </c>
      <c r="H112" s="36">
        <f>H96/'Exchange rates'!$E8</f>
        <v>65592.278443989475</v>
      </c>
      <c r="I112" s="36">
        <f>I96/'Exchange rates'!$E8</f>
        <v>337869.26001754904</v>
      </c>
      <c r="J112" s="36">
        <f>J96/'Exchange rates'!$E8</f>
        <v>3609.2424685580581</v>
      </c>
      <c r="K112" s="36">
        <f>K96/'Exchange rates'!$E8</f>
        <v>263.23486399532027</v>
      </c>
      <c r="L112" s="36">
        <f>L96/'Exchange rates'!$E8</f>
        <v>54897.630886224048</v>
      </c>
      <c r="M112" s="36">
        <f>M96/'Exchange rates'!$E8</f>
        <v>161871.89236618896</v>
      </c>
      <c r="O112" s="17">
        <f t="shared" si="98"/>
        <v>1</v>
      </c>
      <c r="P112" s="17">
        <f t="shared" si="99"/>
        <v>0.73907447437961593</v>
      </c>
      <c r="Q112" s="17">
        <f t="shared" si="100"/>
        <v>4.8089049604797595E-4</v>
      </c>
      <c r="R112" s="17">
        <f t="shared" si="101"/>
        <v>-6.4896643902944981E-3</v>
      </c>
      <c r="S112" s="17">
        <f t="shared" si="102"/>
        <v>5.0328490640315126E-3</v>
      </c>
      <c r="T112" s="17">
        <f t="shared" si="103"/>
        <v>-1.1522513454326012E-2</v>
      </c>
      <c r="U112" s="17">
        <f t="shared" si="104"/>
        <v>0.10572990455266576</v>
      </c>
      <c r="V112" s="17">
        <f t="shared" si="105"/>
        <v>0.54462027330609863</v>
      </c>
      <c r="W112" s="17">
        <f t="shared" si="106"/>
        <v>5.8178320796392381E-3</v>
      </c>
      <c r="X112" s="17">
        <f t="shared" si="107"/>
        <v>4.2431514357174345E-4</v>
      </c>
      <c r="Y112" s="17">
        <f t="shared" si="108"/>
        <v>8.8490923191887103E-2</v>
      </c>
      <c r="Z112" s="17">
        <f t="shared" si="109"/>
        <v>0.26092552562038412</v>
      </c>
      <c r="AB112" s="16">
        <f t="shared" si="110"/>
        <v>-7.1482889733840311</v>
      </c>
      <c r="AC112" s="16">
        <f t="shared" si="111"/>
        <v>3.1222579701667157</v>
      </c>
      <c r="AD112" s="16">
        <f t="shared" si="112"/>
        <v>3.8724773325533786</v>
      </c>
      <c r="AE112" s="16">
        <f t="shared" si="113"/>
        <v>458.65750219362394</v>
      </c>
      <c r="AF112" s="16">
        <f t="shared" si="114"/>
        <v>161.87189236618894</v>
      </c>
      <c r="AH112" s="17">
        <f t="shared" si="115"/>
        <v>-1.1522513454326012E-2</v>
      </c>
      <c r="AI112" s="17">
        <f t="shared" si="116"/>
        <v>5.0328490640315126E-3</v>
      </c>
      <c r="AJ112" s="17">
        <f t="shared" si="117"/>
        <v>6.2421472232109818E-3</v>
      </c>
      <c r="AK112" s="17">
        <f t="shared" si="118"/>
        <v>0.73932199154669953</v>
      </c>
      <c r="AL112" s="17">
        <f t="shared" si="119"/>
        <v>0.26092552562038412</v>
      </c>
    </row>
    <row r="113" spans="1:38" s="2" customFormat="1" hidden="1">
      <c r="A113" s="22">
        <v>2006</v>
      </c>
      <c r="B113" s="36">
        <f>B97/'Exchange rates'!$E9</f>
        <v>661933.61008023715</v>
      </c>
      <c r="C113" s="36">
        <f>C97/'Exchange rates'!$E9</f>
        <v>463240.57911489892</v>
      </c>
      <c r="D113" s="36">
        <f>D97/'Exchange rates'!$E9</f>
        <v>297.77184515864053</v>
      </c>
      <c r="E113" s="36">
        <f>E97/'Exchange rates'!$E9</f>
        <v>-11274.25813738577</v>
      </c>
      <c r="F113" s="36">
        <f>F97/'Exchange rates'!$E9</f>
        <v>3428.0433602745957</v>
      </c>
      <c r="G113" s="36">
        <f>G97/'Exchange rates'!$E9</f>
        <v>-14702.301497660364</v>
      </c>
      <c r="H113" s="36">
        <f>H97/'Exchange rates'!$E9</f>
        <v>93028.031625423566</v>
      </c>
      <c r="I113" s="36">
        <f>I97/'Exchange rates'!$E9</f>
        <v>353726.54863362329</v>
      </c>
      <c r="J113" s="36">
        <f>J97/'Exchange rates'!$E9</f>
        <v>727.56076452554532</v>
      </c>
      <c r="K113" s="36">
        <f>K97/'Exchange rates'!$E9</f>
        <v>365.24723864286449</v>
      </c>
      <c r="L113" s="36">
        <f>L97/'Exchange rates'!$E9</f>
        <v>26369.677144910744</v>
      </c>
      <c r="M113" s="36">
        <f>M97/'Exchange rates'!$E9</f>
        <v>198693.0309653382</v>
      </c>
      <c r="O113" s="17">
        <f t="shared" si="98"/>
        <v>1</v>
      </c>
      <c r="P113" s="17">
        <f t="shared" si="99"/>
        <v>0.69982936666223461</v>
      </c>
      <c r="Q113" s="17">
        <f t="shared" si="100"/>
        <v>4.4985152683597033E-4</v>
      </c>
      <c r="R113" s="17">
        <f t="shared" si="101"/>
        <v>-1.7032309533306741E-2</v>
      </c>
      <c r="S113" s="17">
        <f t="shared" si="102"/>
        <v>5.1788326020475997E-3</v>
      </c>
      <c r="T113" s="17">
        <f t="shared" si="103"/>
        <v>-2.2211142135354339E-2</v>
      </c>
      <c r="U113" s="17">
        <f t="shared" si="104"/>
        <v>0.14053982183220315</v>
      </c>
      <c r="V113" s="17">
        <f t="shared" si="105"/>
        <v>0.53438372556840841</v>
      </c>
      <c r="W113" s="17">
        <f t="shared" si="106"/>
        <v>1.0991446172937994E-3</v>
      </c>
      <c r="X113" s="17">
        <f t="shared" si="107"/>
        <v>5.5178832602047591E-4</v>
      </c>
      <c r="Y113" s="17">
        <f t="shared" si="108"/>
        <v>3.9837344324779506E-2</v>
      </c>
      <c r="Z113" s="17">
        <f t="shared" si="109"/>
        <v>0.30017063333776534</v>
      </c>
      <c r="AB113" s="16">
        <f t="shared" si="110"/>
        <v>-14.702301497660365</v>
      </c>
      <c r="AC113" s="16">
        <f t="shared" si="111"/>
        <v>3.4280433602745957</v>
      </c>
      <c r="AD113" s="16">
        <f t="shared" si="112"/>
        <v>1.0928080031684098</v>
      </c>
      <c r="AE113" s="16">
        <f t="shared" si="113"/>
        <v>473.42202924911624</v>
      </c>
      <c r="AF113" s="16">
        <f t="shared" si="114"/>
        <v>198.69303096533821</v>
      </c>
      <c r="AH113" s="17">
        <f t="shared" si="115"/>
        <v>-2.2211142135354339E-2</v>
      </c>
      <c r="AI113" s="17">
        <f t="shared" si="116"/>
        <v>5.1788326020475997E-3</v>
      </c>
      <c r="AJ113" s="17">
        <f t="shared" si="117"/>
        <v>1.6509329433142754E-3</v>
      </c>
      <c r="AK113" s="17">
        <f t="shared" si="118"/>
        <v>0.715210743252227</v>
      </c>
      <c r="AL113" s="17">
        <f t="shared" si="119"/>
        <v>0.30017063333776534</v>
      </c>
    </row>
    <row r="114" spans="1:38" s="2" customFormat="1" hidden="1">
      <c r="A114" s="22">
        <v>2007</v>
      </c>
      <c r="B114" s="36">
        <f>B98/'Exchange rates'!$E10</f>
        <v>720156.64728059154</v>
      </c>
      <c r="C114" s="36">
        <f>C98/'Exchange rates'!$E10</f>
        <v>486116.55025279836</v>
      </c>
      <c r="D114" s="36">
        <f>D98/'Exchange rates'!$E10</f>
        <v>726.24718707075431</v>
      </c>
      <c r="E114" s="36">
        <f>E98/'Exchange rates'!$E10</f>
        <v>-8058.8596311774854</v>
      </c>
      <c r="F114" s="36">
        <f>F98/'Exchange rates'!$E10</f>
        <v>3540.6376947131544</v>
      </c>
      <c r="G114" s="36">
        <f>G98/'Exchange rates'!$E10</f>
        <v>-11599.497325890639</v>
      </c>
      <c r="H114" s="36">
        <f>H98/'Exchange rates'!$E10</f>
        <v>122727.00704328259</v>
      </c>
      <c r="I114" s="36">
        <f>I98/'Exchange rates'!$E10</f>
        <v>351668.76114212238</v>
      </c>
      <c r="J114" s="36">
        <f>J98/'Exchange rates'!$E10</f>
        <v>1041.8797673670983</v>
      </c>
      <c r="K114" s="36">
        <f>K98/'Exchange rates'!$E10</f>
        <v>181.1964812812345</v>
      </c>
      <c r="L114" s="36">
        <f>L98/'Exchange rates'!$E10</f>
        <v>17830.318262851801</v>
      </c>
      <c r="M114" s="36">
        <f>M98/'Exchange rates'!$E10</f>
        <v>234040.09702779321</v>
      </c>
      <c r="O114" s="17">
        <f t="shared" si="98"/>
        <v>1</v>
      </c>
      <c r="P114" s="17">
        <f t="shared" si="99"/>
        <v>0.67501501525874952</v>
      </c>
      <c r="Q114" s="17">
        <f t="shared" si="100"/>
        <v>1.0084572430361664E-3</v>
      </c>
      <c r="R114" s="17">
        <f t="shared" si="101"/>
        <v>-1.1190425946367119E-2</v>
      </c>
      <c r="S114" s="17">
        <f t="shared" si="102"/>
        <v>4.9164826959288361E-3</v>
      </c>
      <c r="T114" s="17">
        <f t="shared" si="103"/>
        <v>-1.6106908642295956E-2</v>
      </c>
      <c r="U114" s="17">
        <f t="shared" si="104"/>
        <v>0.17041709953899098</v>
      </c>
      <c r="V114" s="17">
        <f t="shared" si="105"/>
        <v>0.48832259268878647</v>
      </c>
      <c r="W114" s="17">
        <f t="shared" si="106"/>
        <v>1.4467404713979612E-3</v>
      </c>
      <c r="X114" s="17">
        <f t="shared" si="107"/>
        <v>2.5160703850399328E-4</v>
      </c>
      <c r="Y114" s="17">
        <f t="shared" si="108"/>
        <v>2.4758944224401013E-2</v>
      </c>
      <c r="Z114" s="17">
        <f t="shared" si="109"/>
        <v>0.32498498474125054</v>
      </c>
      <c r="AB114" s="16">
        <f t="shared" si="110"/>
        <v>-11.59949732589064</v>
      </c>
      <c r="AC114" s="16">
        <f t="shared" si="111"/>
        <v>3.5406376947131544</v>
      </c>
      <c r="AD114" s="16">
        <f t="shared" si="112"/>
        <v>1.2230762486483329</v>
      </c>
      <c r="AE114" s="16">
        <f t="shared" si="113"/>
        <v>492.95233363532753</v>
      </c>
      <c r="AF114" s="16">
        <f t="shared" si="114"/>
        <v>234.04009702779319</v>
      </c>
      <c r="AH114" s="17">
        <f t="shared" si="115"/>
        <v>-1.6106908642295956E-2</v>
      </c>
      <c r="AI114" s="17">
        <f t="shared" si="116"/>
        <v>4.9164826959288361E-3</v>
      </c>
      <c r="AJ114" s="17">
        <f t="shared" si="117"/>
        <v>1.6983475099019544E-3</v>
      </c>
      <c r="AK114" s="17">
        <f t="shared" si="118"/>
        <v>0.68450709369521467</v>
      </c>
      <c r="AL114" s="17">
        <f t="shared" si="119"/>
        <v>0.32498498474125054</v>
      </c>
    </row>
    <row r="115" spans="1:38" s="2" customFormat="1" hidden="1">
      <c r="A115" s="22">
        <v>2008</v>
      </c>
      <c r="B115" s="36">
        <f>B99/'Exchange rates'!$E11</f>
        <v>776416.58713015518</v>
      </c>
      <c r="C115" s="36">
        <f>C99/'Exchange rates'!$E11</f>
        <v>520689.9583061235</v>
      </c>
      <c r="D115" s="36">
        <f>D99/'Exchange rates'!$E11</f>
        <v>866.52936153111978</v>
      </c>
      <c r="E115" s="36">
        <f>E99/'Exchange rates'!$E11</f>
        <v>32237.403928266438</v>
      </c>
      <c r="F115" s="36">
        <f>F99/'Exchange rates'!$E11</f>
        <v>8936.5549806600702</v>
      </c>
      <c r="G115" s="36">
        <f>G99/'Exchange rates'!$E11</f>
        <v>23300.84894760637</v>
      </c>
      <c r="H115" s="36">
        <f>H99/'Exchange rates'!$E11</f>
        <v>172723.16270658563</v>
      </c>
      <c r="I115" s="36">
        <f>I99/'Exchange rates'!$E11</f>
        <v>299197.5184608429</v>
      </c>
      <c r="J115" s="36">
        <f>J99/'Exchange rates'!$E11</f>
        <v>1507.0075852715127</v>
      </c>
      <c r="K115" s="36">
        <f>K99/'Exchange rates'!$E11</f>
        <v>210.98106193801175</v>
      </c>
      <c r="L115" s="36">
        <f>L99/'Exchange rates'!$E11</f>
        <v>13947.355201687849</v>
      </c>
      <c r="M115" s="36">
        <f>M99/'Exchange rates'!$E11</f>
        <v>255726.62882403174</v>
      </c>
      <c r="O115" s="17">
        <f t="shared" si="98"/>
        <v>1</v>
      </c>
      <c r="P115" s="17">
        <f t="shared" si="99"/>
        <v>0.67063219273912456</v>
      </c>
      <c r="Q115" s="17">
        <f t="shared" si="100"/>
        <v>1.1160624024456325E-3</v>
      </c>
      <c r="R115" s="17">
        <f t="shared" si="101"/>
        <v>4.1520756334462873E-2</v>
      </c>
      <c r="S115" s="17">
        <f t="shared" si="102"/>
        <v>1.1510000080874088E-2</v>
      </c>
      <c r="T115" s="17">
        <f t="shared" si="103"/>
        <v>3.0010756253588788E-2</v>
      </c>
      <c r="U115" s="17">
        <f t="shared" si="104"/>
        <v>0.22246196896052539</v>
      </c>
      <c r="V115" s="17">
        <f t="shared" si="105"/>
        <v>0.38535693778356478</v>
      </c>
      <c r="W115" s="17">
        <f t="shared" si="106"/>
        <v>1.9409780912097957E-3</v>
      </c>
      <c r="X115" s="17">
        <f t="shared" si="107"/>
        <v>2.7173693276937136E-4</v>
      </c>
      <c r="Y115" s="17">
        <f t="shared" si="108"/>
        <v>1.796375223414666E-2</v>
      </c>
      <c r="Z115" s="17">
        <f t="shared" si="109"/>
        <v>0.32936780726087556</v>
      </c>
      <c r="AB115" s="16">
        <f t="shared" si="110"/>
        <v>23.300848947606369</v>
      </c>
      <c r="AC115" s="16">
        <f t="shared" si="111"/>
        <v>8.9365549806600697</v>
      </c>
      <c r="AD115" s="16">
        <f t="shared" si="112"/>
        <v>1.7179886472095245</v>
      </c>
      <c r="AE115" s="16">
        <f t="shared" si="113"/>
        <v>486.73456573064749</v>
      </c>
      <c r="AF115" s="16">
        <f t="shared" si="114"/>
        <v>255.72662882403174</v>
      </c>
      <c r="AH115" s="17">
        <f t="shared" si="115"/>
        <v>3.0010756253588788E-2</v>
      </c>
      <c r="AI115" s="17">
        <f t="shared" si="116"/>
        <v>1.1510000080874088E-2</v>
      </c>
      <c r="AJ115" s="17">
        <f t="shared" si="117"/>
        <v>2.2127150239791673E-3</v>
      </c>
      <c r="AK115" s="17">
        <f t="shared" si="118"/>
        <v>0.62689872138068248</v>
      </c>
      <c r="AL115" s="17">
        <f t="shared" si="119"/>
        <v>0.32936780726087556</v>
      </c>
    </row>
    <row r="116" spans="1:38" s="2" customFormat="1" hidden="1">
      <c r="A116" s="22">
        <v>2009</v>
      </c>
      <c r="B116" s="36">
        <f>B100/'Exchange rates'!$E12</f>
        <v>895311.69326778466</v>
      </c>
      <c r="C116" s="36">
        <f>C100/'Exchange rates'!$E12</f>
        <v>643573.08011762856</v>
      </c>
      <c r="D116" s="36">
        <f>D100/'Exchange rates'!$E12</f>
        <v>1418.7262890879297</v>
      </c>
      <c r="E116" s="36">
        <f>E100/'Exchange rates'!$E12</f>
        <v>256788.33591487643</v>
      </c>
      <c r="F116" s="36">
        <f>F100/'Exchange rates'!$E12</f>
        <v>213559.83567917033</v>
      </c>
      <c r="G116" s="36">
        <f>G100/'Exchange rates'!$E12</f>
        <v>43228.500235706109</v>
      </c>
      <c r="H116" s="36">
        <f>H100/'Exchange rates'!$E12</f>
        <v>91398.971872404436</v>
      </c>
      <c r="I116" s="36">
        <f>I100/'Exchange rates'!$E12</f>
        <v>281082.9012054684</v>
      </c>
      <c r="J116" s="36">
        <f>J100/'Exchange rates'!$E12</f>
        <v>1459.1330504860036</v>
      </c>
      <c r="K116" s="36">
        <f>K100/'Exchange rates'!$E12</f>
        <v>221.11477765057131</v>
      </c>
      <c r="L116" s="36">
        <f>L100/'Exchange rates'!$E12</f>
        <v>11203.897007654838</v>
      </c>
      <c r="M116" s="36">
        <f>M100/'Exchange rates'!$E12</f>
        <v>251738.61315015602</v>
      </c>
      <c r="O116" s="17">
        <f t="shared" si="98"/>
        <v>1</v>
      </c>
      <c r="P116" s="17">
        <f t="shared" si="99"/>
        <v>0.71882572846631865</v>
      </c>
      <c r="Q116" s="17">
        <f t="shared" si="100"/>
        <v>1.5846171783032812E-3</v>
      </c>
      <c r="R116" s="17">
        <f t="shared" si="101"/>
        <v>0.28681445562006291</v>
      </c>
      <c r="S116" s="17">
        <f t="shared" si="102"/>
        <v>0.23853127048938844</v>
      </c>
      <c r="T116" s="17">
        <f t="shared" si="103"/>
        <v>4.8283185130674498E-2</v>
      </c>
      <c r="U116" s="17">
        <f t="shared" si="104"/>
        <v>0.10208620367596083</v>
      </c>
      <c r="V116" s="17">
        <f t="shared" si="105"/>
        <v>0.31394977114567568</v>
      </c>
      <c r="W116" s="17">
        <f t="shared" si="106"/>
        <v>1.6297486802169822E-3</v>
      </c>
      <c r="X116" s="17">
        <f t="shared" si="107"/>
        <v>2.4696960769441962E-4</v>
      </c>
      <c r="Y116" s="17">
        <f t="shared" si="108"/>
        <v>1.2513962558404552E-2</v>
      </c>
      <c r="Z116" s="17">
        <f t="shared" si="109"/>
        <v>0.28117427153368124</v>
      </c>
      <c r="AB116" s="16">
        <f t="shared" si="110"/>
        <v>43.228500235706107</v>
      </c>
      <c r="AC116" s="16">
        <f t="shared" si="111"/>
        <v>213.55983567917033</v>
      </c>
      <c r="AD116" s="16">
        <f t="shared" si="112"/>
        <v>1.6802478281365749</v>
      </c>
      <c r="AE116" s="16">
        <f t="shared" si="113"/>
        <v>385.10449637461556</v>
      </c>
      <c r="AF116" s="16">
        <f t="shared" si="114"/>
        <v>251.73861315015603</v>
      </c>
      <c r="AH116" s="17">
        <f t="shared" si="115"/>
        <v>4.8283185130674498E-2</v>
      </c>
      <c r="AI116" s="17">
        <f t="shared" si="116"/>
        <v>0.23853127048938844</v>
      </c>
      <c r="AJ116" s="17">
        <f t="shared" si="117"/>
        <v>1.8767182879114018E-3</v>
      </c>
      <c r="AK116" s="17">
        <f t="shared" si="118"/>
        <v>0.43013455455834432</v>
      </c>
      <c r="AL116" s="17">
        <f t="shared" si="119"/>
        <v>0.28117427153368124</v>
      </c>
    </row>
    <row r="117" spans="1:38" s="2" customFormat="1" hidden="1">
      <c r="A117" s="22">
        <v>2010</v>
      </c>
      <c r="B117" s="36">
        <f>B101/'Exchange rates'!$E13</f>
        <v>1161338.944325282</v>
      </c>
      <c r="C117" s="36">
        <f>C101/'Exchange rates'!$E13</f>
        <v>800932.57483913074</v>
      </c>
      <c r="D117" s="36">
        <f>D101/'Exchange rates'!$E13</f>
        <v>2373.4029655879881</v>
      </c>
      <c r="E117" s="36">
        <f>E101/'Exchange rates'!$E13</f>
        <v>338513.00941900583</v>
      </c>
      <c r="F117" s="36">
        <f>F101/'Exchange rates'!$E13</f>
        <v>243094.28331623611</v>
      </c>
      <c r="G117" s="36">
        <f>G101/'Exchange rates'!$E13</f>
        <v>95418.726102769739</v>
      </c>
      <c r="H117" s="36">
        <f>H101/'Exchange rates'!$E13</f>
        <v>105498.6943952252</v>
      </c>
      <c r="I117" s="36">
        <f>I101/'Exchange rates'!$E13</f>
        <v>333992.3528863191</v>
      </c>
      <c r="J117" s="36">
        <f>J101/'Exchange rates'!$E13</f>
        <v>1515.4341135876152</v>
      </c>
      <c r="K117" s="36">
        <f>K101/'Exchange rates'!$E13</f>
        <v>261.12095495663527</v>
      </c>
      <c r="L117" s="36">
        <f>L101/'Exchange rates'!$E13</f>
        <v>18778.560104448381</v>
      </c>
      <c r="M117" s="36">
        <f>M101/'Exchange rates'!$E13</f>
        <v>360406.36948615126</v>
      </c>
      <c r="O117" s="17">
        <f t="shared" si="98"/>
        <v>1</v>
      </c>
      <c r="P117" s="17">
        <f t="shared" si="99"/>
        <v>0.68966306413194367</v>
      </c>
      <c r="Q117" s="17">
        <f t="shared" si="100"/>
        <v>2.0436780986165023E-3</v>
      </c>
      <c r="R117" s="17">
        <f t="shared" si="101"/>
        <v>0.29148510955660417</v>
      </c>
      <c r="S117" s="17">
        <f t="shared" si="102"/>
        <v>0.20932242434827647</v>
      </c>
      <c r="T117" s="17">
        <f t="shared" si="103"/>
        <v>8.2162685208327688E-2</v>
      </c>
      <c r="U117" s="17">
        <f t="shared" si="104"/>
        <v>9.0842294500438139E-2</v>
      </c>
      <c r="V117" s="17">
        <f t="shared" si="105"/>
        <v>0.2875924849660173</v>
      </c>
      <c r="W117" s="17">
        <f t="shared" si="106"/>
        <v>1.3049025187629926E-3</v>
      </c>
      <c r="X117" s="17">
        <f t="shared" si="107"/>
        <v>2.2484474169454644E-4</v>
      </c>
      <c r="Y117" s="17">
        <f t="shared" si="108"/>
        <v>1.6169749749810038E-2</v>
      </c>
      <c r="Z117" s="17">
        <f t="shared" si="109"/>
        <v>0.31033693586805633</v>
      </c>
      <c r="AB117" s="16">
        <f t="shared" si="110"/>
        <v>95.418726102769739</v>
      </c>
      <c r="AC117" s="16">
        <f t="shared" si="111"/>
        <v>243.0942833162361</v>
      </c>
      <c r="AD117" s="16">
        <f t="shared" si="112"/>
        <v>1.7765550685442504</v>
      </c>
      <c r="AE117" s="16">
        <f t="shared" si="113"/>
        <v>460.6430103515807</v>
      </c>
      <c r="AF117" s="16">
        <f t="shared" si="114"/>
        <v>360.40636948615128</v>
      </c>
      <c r="AH117" s="17">
        <f t="shared" si="115"/>
        <v>8.2162685208327688E-2</v>
      </c>
      <c r="AI117" s="17">
        <f t="shared" si="116"/>
        <v>0.20932242434827647</v>
      </c>
      <c r="AJ117" s="17">
        <f t="shared" si="117"/>
        <v>1.5297472604575389E-3</v>
      </c>
      <c r="AK117" s="17">
        <f t="shared" si="118"/>
        <v>0.39664820731488198</v>
      </c>
      <c r="AL117" s="17">
        <f t="shared" si="119"/>
        <v>0.31033693586805633</v>
      </c>
    </row>
    <row r="118" spans="1:38" s="2" customFormat="1" hidden="1">
      <c r="A118" s="22">
        <v>2011</v>
      </c>
      <c r="B118" s="36">
        <f>B102/'Exchange rates'!$E14</f>
        <v>1437890.0308798451</v>
      </c>
      <c r="C118" s="36">
        <f>C102/'Exchange rates'!$E14</f>
        <v>990078.12139927177</v>
      </c>
      <c r="D118" s="36">
        <f>D102/'Exchange rates'!$E14</f>
        <v>2477.3010093561325</v>
      </c>
      <c r="E118" s="36">
        <f>E102/'Exchange rates'!$E14</f>
        <v>455859.10494538414</v>
      </c>
      <c r="F118" s="36">
        <f>F102/'Exchange rates'!$E14</f>
        <v>326351.56934138358</v>
      </c>
      <c r="G118" s="36">
        <f>G102/'Exchange rates'!$E14</f>
        <v>129507.53560400056</v>
      </c>
      <c r="H118" s="36">
        <f>H102/'Exchange rates'!$E14</f>
        <v>101421.85555606766</v>
      </c>
      <c r="I118" s="36">
        <f>I102/'Exchange rates'!$E14</f>
        <v>408302.99119693966</v>
      </c>
      <c r="J118" s="36">
        <f>J102/'Exchange rates'!$E14</f>
        <v>1444.9002166198093</v>
      </c>
      <c r="K118" s="36">
        <f>K102/'Exchange rates'!$E14</f>
        <v>500.06913398165648</v>
      </c>
      <c r="L118" s="36">
        <f>L102/'Exchange rates'!$E14</f>
        <v>20071.899340922708</v>
      </c>
      <c r="M118" s="36">
        <f>M102/'Exchange rates'!$E14</f>
        <v>447811.90948057338</v>
      </c>
      <c r="O118" s="17">
        <f t="shared" si="98"/>
        <v>1</v>
      </c>
      <c r="P118" s="17">
        <f t="shared" si="99"/>
        <v>0.68856317252122734</v>
      </c>
      <c r="Q118" s="17">
        <f t="shared" si="100"/>
        <v>1.7228723728199657E-3</v>
      </c>
      <c r="R118" s="17">
        <f t="shared" si="101"/>
        <v>0.31703335801448174</v>
      </c>
      <c r="S118" s="17">
        <f t="shared" si="102"/>
        <v>0.22696559704339073</v>
      </c>
      <c r="T118" s="17">
        <f t="shared" si="103"/>
        <v>9.006776097109101E-2</v>
      </c>
      <c r="U118" s="17">
        <f t="shared" si="104"/>
        <v>7.0535196279236739E-2</v>
      </c>
      <c r="V118" s="17">
        <f t="shared" si="105"/>
        <v>0.28395981780824991</v>
      </c>
      <c r="W118" s="17">
        <f t="shared" si="106"/>
        <v>1.0048753281470869E-3</v>
      </c>
      <c r="X118" s="17">
        <f t="shared" si="107"/>
        <v>3.477798185134256E-4</v>
      </c>
      <c r="Y118" s="17">
        <f t="shared" si="108"/>
        <v>1.395927289977851E-2</v>
      </c>
      <c r="Z118" s="17">
        <f t="shared" si="109"/>
        <v>0.3114368274787726</v>
      </c>
      <c r="AB118" s="16">
        <f t="shared" si="110"/>
        <v>129.50753560400057</v>
      </c>
      <c r="AC118" s="16">
        <f t="shared" si="111"/>
        <v>326.35156934138359</v>
      </c>
      <c r="AD118" s="16">
        <f t="shared" si="112"/>
        <v>1.9449693506014658</v>
      </c>
      <c r="AE118" s="16">
        <f t="shared" si="113"/>
        <v>532.27404710328619</v>
      </c>
      <c r="AF118" s="16">
        <f t="shared" si="114"/>
        <v>447.81190948057338</v>
      </c>
      <c r="AH118" s="17">
        <f t="shared" si="115"/>
        <v>9.006776097109101E-2</v>
      </c>
      <c r="AI118" s="17">
        <f t="shared" si="116"/>
        <v>0.22696559704339073</v>
      </c>
      <c r="AJ118" s="17">
        <f t="shared" si="117"/>
        <v>1.3526551466605124E-3</v>
      </c>
      <c r="AK118" s="17">
        <f t="shared" si="118"/>
        <v>0.37017715936008511</v>
      </c>
      <c r="AL118" s="17">
        <f t="shared" si="119"/>
        <v>0.3114368274787726</v>
      </c>
    </row>
    <row r="119" spans="1:38" s="2" customFormat="1" hidden="1">
      <c r="A119" s="22">
        <v>2012</v>
      </c>
      <c r="B119" s="36">
        <f>B103/'Exchange rates'!$E15</f>
        <v>1671618.1385425532</v>
      </c>
      <c r="C119" s="36">
        <f>C103/'Exchange rates'!$E15</f>
        <v>1157397.6099744719</v>
      </c>
      <c r="D119" s="36">
        <f>D103/'Exchange rates'!$E15</f>
        <v>2768.6312232540358</v>
      </c>
      <c r="E119" s="36">
        <f>E103/'Exchange rates'!$E15</f>
        <v>608424.28502719302</v>
      </c>
      <c r="F119" s="36">
        <f>F103/'Exchange rates'!$E15</f>
        <v>491882.79255614342</v>
      </c>
      <c r="G119" s="36">
        <f>G103/'Exchange rates'!$E15</f>
        <v>116541.49247104961</v>
      </c>
      <c r="H119" s="36">
        <f>H103/'Exchange rates'!$E15</f>
        <v>72165.698570671011</v>
      </c>
      <c r="I119" s="36">
        <f>I103/'Exchange rates'!$E15</f>
        <v>452287.04971203773</v>
      </c>
      <c r="J119" s="36">
        <f>J103/'Exchange rates'!$E15</f>
        <v>611.68868005968898</v>
      </c>
      <c r="K119" s="36">
        <f>K103/'Exchange rates'!$E15</f>
        <v>474.79867303020217</v>
      </c>
      <c r="L119" s="36">
        <f>L103/'Exchange rates'!$E15</f>
        <v>20665.458088226227</v>
      </c>
      <c r="M119" s="36">
        <f>M103/'Exchange rates'!$E15</f>
        <v>514220.52856808121</v>
      </c>
      <c r="O119" s="17">
        <f t="shared" si="98"/>
        <v>1</v>
      </c>
      <c r="P119" s="17">
        <f t="shared" si="99"/>
        <v>0.69238158122858207</v>
      </c>
      <c r="Q119" s="17">
        <f t="shared" si="100"/>
        <v>1.6562581844606831E-3</v>
      </c>
      <c r="R119" s="17">
        <f t="shared" si="101"/>
        <v>0.36397324903261979</v>
      </c>
      <c r="S119" s="17">
        <f t="shared" si="102"/>
        <v>0.29425547690276033</v>
      </c>
      <c r="T119" s="17">
        <f t="shared" si="103"/>
        <v>6.9717772129859495E-2</v>
      </c>
      <c r="U119" s="17">
        <f t="shared" si="104"/>
        <v>4.3171162663735323E-2</v>
      </c>
      <c r="V119" s="17">
        <f t="shared" si="105"/>
        <v>0.270568402725264</v>
      </c>
      <c r="W119" s="17">
        <f t="shared" si="106"/>
        <v>3.6592608440645826E-4</v>
      </c>
      <c r="X119" s="17">
        <f t="shared" si="107"/>
        <v>2.8403536793646463E-4</v>
      </c>
      <c r="Y119" s="17">
        <f t="shared" si="108"/>
        <v>1.2362547170159317E-2</v>
      </c>
      <c r="Z119" s="17">
        <f t="shared" si="109"/>
        <v>0.30761841877141793</v>
      </c>
      <c r="AB119" s="16">
        <f t="shared" si="110"/>
        <v>116.54149247104961</v>
      </c>
      <c r="AC119" s="16">
        <f t="shared" si="111"/>
        <v>491.88279255614344</v>
      </c>
      <c r="AD119" s="16">
        <f t="shared" si="112"/>
        <v>1.0864873530898913</v>
      </c>
      <c r="AE119" s="16">
        <f t="shared" si="113"/>
        <v>547.88683759418905</v>
      </c>
      <c r="AF119" s="16">
        <f t="shared" si="114"/>
        <v>514.22052856808125</v>
      </c>
      <c r="AH119" s="17">
        <f t="shared" si="115"/>
        <v>6.9717772129859495E-2</v>
      </c>
      <c r="AI119" s="17">
        <f t="shared" si="116"/>
        <v>0.29425547690276033</v>
      </c>
      <c r="AJ119" s="17">
        <f t="shared" si="117"/>
        <v>6.4996145234292289E-4</v>
      </c>
      <c r="AK119" s="17">
        <f t="shared" si="118"/>
        <v>0.32775837074361935</v>
      </c>
      <c r="AL119" s="17">
        <f t="shared" si="119"/>
        <v>0.30761841877141793</v>
      </c>
    </row>
  </sheetData>
  <mergeCells count="40">
    <mergeCell ref="M1:T1"/>
    <mergeCell ref="J2:J3"/>
    <mergeCell ref="L1:L4"/>
    <mergeCell ref="B20:M20"/>
    <mergeCell ref="O20:Z20"/>
    <mergeCell ref="B1:B3"/>
    <mergeCell ref="D1:I1"/>
    <mergeCell ref="C2:C3"/>
    <mergeCell ref="D2:D3"/>
    <mergeCell ref="F2:F3"/>
    <mergeCell ref="M2:M4"/>
    <mergeCell ref="N2:N4"/>
    <mergeCell ref="T2:T4"/>
    <mergeCell ref="O3:O4"/>
    <mergeCell ref="P3:P4"/>
    <mergeCell ref="S3:S4"/>
    <mergeCell ref="B21:B25"/>
    <mergeCell ref="O21:O25"/>
    <mergeCell ref="C22:C25"/>
    <mergeCell ref="M22:M25"/>
    <mergeCell ref="P22:P25"/>
    <mergeCell ref="D23:D25"/>
    <mergeCell ref="E23:E25"/>
    <mergeCell ref="H23:H25"/>
    <mergeCell ref="I23:I25"/>
    <mergeCell ref="J23:J25"/>
    <mergeCell ref="K23:K25"/>
    <mergeCell ref="F24:G24"/>
    <mergeCell ref="L23:L25"/>
    <mergeCell ref="AH24:AL24"/>
    <mergeCell ref="Q23:Q25"/>
    <mergeCell ref="R23:R25"/>
    <mergeCell ref="U23:U25"/>
    <mergeCell ref="V23:V25"/>
    <mergeCell ref="W23:W25"/>
    <mergeCell ref="X23:X25"/>
    <mergeCell ref="Z22:Z25"/>
    <mergeCell ref="S24:T24"/>
    <mergeCell ref="Y23:Y25"/>
    <mergeCell ref="AB24:AF2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J109"/>
  <sheetViews>
    <sheetView workbookViewId="0">
      <selection activeCell="E93" sqref="E93"/>
    </sheetView>
  </sheetViews>
  <sheetFormatPr defaultColWidth="12.42578125" defaultRowHeight="12.75"/>
  <cols>
    <col min="1" max="1" width="30.28515625" style="2" bestFit="1" customWidth="1"/>
    <col min="2" max="3" width="12.42578125" style="2"/>
    <col min="4" max="4" width="13.5703125" style="2" customWidth="1"/>
    <col min="5" max="5" width="13" style="2" customWidth="1"/>
    <col min="6" max="6" width="14.28515625" style="2" customWidth="1"/>
    <col min="7" max="7" width="12.42578125" style="2"/>
    <col min="8" max="8" width="14.140625" style="2" customWidth="1"/>
    <col min="9" max="9" width="13.5703125" style="2" customWidth="1"/>
    <col min="10" max="20" width="12.42578125" style="2"/>
    <col min="21" max="21" width="14.7109375" style="2" customWidth="1"/>
    <col min="22" max="16384" width="12.42578125" style="2"/>
  </cols>
  <sheetData>
    <row r="1" spans="1:20" s="33" customFormat="1" ht="18.75" customHeight="1">
      <c r="A1" s="34" t="s">
        <v>767</v>
      </c>
      <c r="B1" s="252" t="s">
        <v>1</v>
      </c>
      <c r="C1" s="90"/>
      <c r="D1" s="253" t="s">
        <v>8</v>
      </c>
      <c r="E1" s="253"/>
      <c r="F1" s="253"/>
      <c r="G1" s="253"/>
      <c r="H1" s="253"/>
      <c r="I1" s="253"/>
      <c r="L1" s="250" t="s">
        <v>1</v>
      </c>
      <c r="M1" s="249" t="s">
        <v>769</v>
      </c>
      <c r="N1" s="249"/>
      <c r="O1" s="249"/>
      <c r="P1" s="249"/>
      <c r="Q1" s="249"/>
      <c r="R1" s="249"/>
      <c r="S1" s="249"/>
      <c r="T1" s="249"/>
    </row>
    <row r="2" spans="1:20" s="33" customFormat="1" ht="15" customHeight="1">
      <c r="B2" s="252"/>
      <c r="C2" s="252" t="s">
        <v>32</v>
      </c>
      <c r="D2" s="248" t="s">
        <v>2</v>
      </c>
      <c r="F2" s="252" t="s">
        <v>768</v>
      </c>
      <c r="G2" s="58"/>
      <c r="H2" s="58"/>
      <c r="J2" s="248" t="s">
        <v>7</v>
      </c>
      <c r="K2" s="91"/>
      <c r="L2" s="250"/>
      <c r="M2" s="251" t="s">
        <v>798</v>
      </c>
      <c r="N2" s="251" t="s">
        <v>799</v>
      </c>
      <c r="O2" s="110"/>
      <c r="P2" s="110"/>
      <c r="Q2" s="110"/>
      <c r="R2" s="110"/>
      <c r="S2" s="110"/>
      <c r="T2" s="251" t="s">
        <v>800</v>
      </c>
    </row>
    <row r="3" spans="1:20" s="33" customFormat="1">
      <c r="B3" s="252"/>
      <c r="C3" s="252"/>
      <c r="D3" s="248"/>
      <c r="E3" s="58" t="s">
        <v>3</v>
      </c>
      <c r="F3" s="252"/>
      <c r="G3" s="58" t="s">
        <v>748</v>
      </c>
      <c r="H3" s="58" t="s">
        <v>5</v>
      </c>
      <c r="I3" s="58" t="s">
        <v>6</v>
      </c>
      <c r="J3" s="248"/>
      <c r="K3" s="91"/>
      <c r="L3" s="250"/>
      <c r="M3" s="251"/>
      <c r="N3" s="251"/>
      <c r="O3" s="235" t="s">
        <v>801</v>
      </c>
      <c r="P3" s="235" t="s">
        <v>802</v>
      </c>
      <c r="Q3" s="91"/>
      <c r="R3" s="91"/>
      <c r="S3" s="235" t="s">
        <v>803</v>
      </c>
      <c r="T3" s="251"/>
    </row>
    <row r="4" spans="1:20" s="33" customFormat="1" ht="38.25">
      <c r="B4" s="90"/>
      <c r="C4" s="90"/>
      <c r="D4" s="91"/>
      <c r="E4" s="58"/>
      <c r="F4" s="90"/>
      <c r="G4" s="58"/>
      <c r="H4" s="58"/>
      <c r="I4" s="58"/>
      <c r="J4" s="91"/>
      <c r="K4" s="91"/>
      <c r="L4" s="250"/>
      <c r="M4" s="251"/>
      <c r="N4" s="251"/>
      <c r="O4" s="235"/>
      <c r="P4" s="235"/>
      <c r="Q4" s="111" t="s">
        <v>804</v>
      </c>
      <c r="R4" s="111" t="s">
        <v>805</v>
      </c>
      <c r="S4" s="235"/>
      <c r="T4" s="251"/>
    </row>
    <row r="5" spans="1:20" s="33" customFormat="1">
      <c r="A5" s="22">
        <v>2001</v>
      </c>
      <c r="B5" s="14">
        <f t="shared" ref="B5:B6" ca="1" si="0">IFERROR(SUM(C5,D5,J5),"")</f>
        <v>19632</v>
      </c>
      <c r="C5" s="14">
        <f t="shared" ref="C5:C6" ca="1" si="1">E77</f>
        <v>144</v>
      </c>
      <c r="D5" s="14">
        <f t="shared" ref="D5:D6" ca="1" si="2">IFERROR(SUM(F5,I5,H5),"")</f>
        <v>8998</v>
      </c>
      <c r="E5" s="14"/>
      <c r="F5" s="14">
        <f t="shared" ref="F5:F6" ca="1" si="3">D77</f>
        <v>4964</v>
      </c>
      <c r="G5" s="14"/>
      <c r="H5" s="14">
        <f t="shared" ref="H5:H6" ca="1" si="4">F77</f>
        <v>3328</v>
      </c>
      <c r="I5" s="14">
        <f t="shared" ref="I5:I6" ca="1" si="5">SUM(J77:K77)</f>
        <v>706</v>
      </c>
      <c r="J5" s="14">
        <f t="shared" ref="J5:J6" ca="1" si="6">L77</f>
        <v>10490</v>
      </c>
      <c r="L5" s="37">
        <f t="shared" ref="L5:L6" ca="1" si="7">IFERROR(B5/$B5,"")</f>
        <v>1</v>
      </c>
      <c r="M5" s="37">
        <f t="shared" ref="M5:M6" ca="1" si="8">IFERROR(C5/$B5,"")</f>
        <v>7.3349633251833741E-3</v>
      </c>
      <c r="N5" s="37">
        <f t="shared" ref="N5:N6" ca="1" si="9">IFERROR(D5/$B5,"")</f>
        <v>0.45833333333333331</v>
      </c>
      <c r="O5" s="37"/>
      <c r="P5" s="37">
        <f t="shared" ref="P5:P6" ca="1" si="10">IFERROR(F5/$B5,"")</f>
        <v>0.2528524857375713</v>
      </c>
      <c r="Q5" s="37"/>
      <c r="R5" s="37">
        <f t="shared" ref="R5:R6" ca="1" si="11">IFERROR(H5/$B5,"")</f>
        <v>0.16951915240423798</v>
      </c>
      <c r="S5" s="37">
        <f t="shared" ref="S5:S6" ca="1" si="12">IFERROR(I5/$B5,"")</f>
        <v>3.5961695191524042E-2</v>
      </c>
      <c r="T5" s="37">
        <f t="shared" ref="T5:T6" ca="1" si="13">IFERROR(J5/$B5,"")</f>
        <v>0.53433170334148328</v>
      </c>
    </row>
    <row r="6" spans="1:20" s="33" customFormat="1">
      <c r="A6" s="22">
        <v>2002</v>
      </c>
      <c r="B6" s="14">
        <f t="shared" ca="1" si="0"/>
        <v>22323</v>
      </c>
      <c r="C6" s="14">
        <f t="shared" ca="1" si="1"/>
        <v>77</v>
      </c>
      <c r="D6" s="14">
        <f t="shared" ca="1" si="2"/>
        <v>7578</v>
      </c>
      <c r="E6" s="14"/>
      <c r="F6" s="14">
        <f t="shared" ca="1" si="3"/>
        <v>4413</v>
      </c>
      <c r="G6" s="14"/>
      <c r="H6" s="14">
        <f t="shared" ca="1" si="4"/>
        <v>2583</v>
      </c>
      <c r="I6" s="14">
        <f t="shared" ca="1" si="5"/>
        <v>582</v>
      </c>
      <c r="J6" s="14">
        <f t="shared" ca="1" si="6"/>
        <v>14668</v>
      </c>
      <c r="L6" s="37">
        <f t="shared" ca="1" si="7"/>
        <v>1</v>
      </c>
      <c r="M6" s="37">
        <f t="shared" ca="1" si="8"/>
        <v>3.4493571652555659E-3</v>
      </c>
      <c r="N6" s="37">
        <f t="shared" ca="1" si="9"/>
        <v>0.33947050127671013</v>
      </c>
      <c r="O6" s="37"/>
      <c r="P6" s="37">
        <f t="shared" ca="1" si="10"/>
        <v>0.19768848273081574</v>
      </c>
      <c r="Q6" s="37"/>
      <c r="R6" s="37">
        <f t="shared" ca="1" si="11"/>
        <v>0.11571025399811853</v>
      </c>
      <c r="S6" s="37">
        <f t="shared" ca="1" si="12"/>
        <v>2.6071764547775836E-2</v>
      </c>
      <c r="T6" s="37">
        <f t="shared" ca="1" si="13"/>
        <v>0.65708014155803429</v>
      </c>
    </row>
    <row r="7" spans="1:20" s="33" customFormat="1">
      <c r="A7" s="22">
        <v>2003</v>
      </c>
      <c r="B7" s="14">
        <f t="shared" ref="B7:B16" ca="1" si="14">IFERROR(SUM(C7,D7,J7),"")</f>
        <v>28130</v>
      </c>
      <c r="C7" s="14">
        <f t="shared" ref="C7:C16" ca="1" si="15">E79</f>
        <v>82</v>
      </c>
      <c r="D7" s="14">
        <f t="shared" ref="D7:D16" ca="1" si="16">IFERROR(SUM(F7,I7,H7),"")</f>
        <v>7538.72</v>
      </c>
      <c r="E7" s="14"/>
      <c r="F7" s="14">
        <f t="shared" ref="F7:F16" ca="1" si="17">D79</f>
        <v>4516.72</v>
      </c>
      <c r="G7" s="14"/>
      <c r="H7" s="14">
        <f t="shared" ref="H7:H16" ca="1" si="18">F79</f>
        <v>2487</v>
      </c>
      <c r="I7" s="14">
        <f t="shared" ref="I7:I16" ca="1" si="19">SUM(J79:K79)</f>
        <v>535</v>
      </c>
      <c r="J7" s="14">
        <f t="shared" ref="J7:J16" ca="1" si="20">L79</f>
        <v>20509.28</v>
      </c>
      <c r="L7" s="37">
        <f t="shared" ref="L7:L16" ca="1" si="21">IFERROR(B7/$B7,"")</f>
        <v>1</v>
      </c>
      <c r="M7" s="37">
        <f t="shared" ref="M7:M16" ca="1" si="22">IFERROR(C7/$B7,"")</f>
        <v>2.915037326697476E-3</v>
      </c>
      <c r="N7" s="37">
        <f t="shared" ref="N7:N16" ca="1" si="23">IFERROR(D7/$B7,"")</f>
        <v>0.26799573409171706</v>
      </c>
      <c r="O7" s="37"/>
      <c r="P7" s="37">
        <f t="shared" ref="P7:P16" ca="1" si="24">IFERROR(F7/$B7,"")</f>
        <v>0.16056594383220762</v>
      </c>
      <c r="Q7" s="37"/>
      <c r="R7" s="37">
        <f t="shared" ref="R7:R16" ca="1" si="25">IFERROR(H7/$B7,"")</f>
        <v>8.8410949164592967E-2</v>
      </c>
      <c r="S7" s="37">
        <f t="shared" ref="S7:S16" ca="1" si="26">IFERROR(I7/$B7,"")</f>
        <v>1.9018841094916458E-2</v>
      </c>
      <c r="T7" s="37">
        <f t="shared" ref="T7:T16" ca="1" si="27">IFERROR(J7/$B7,"")</f>
        <v>0.72908922858158542</v>
      </c>
    </row>
    <row r="8" spans="1:20" s="33" customFormat="1">
      <c r="A8" s="22">
        <v>2004</v>
      </c>
      <c r="B8" s="14">
        <f t="shared" ca="1" si="14"/>
        <v>31260</v>
      </c>
      <c r="C8" s="14">
        <f t="shared" ca="1" si="15"/>
        <v>82</v>
      </c>
      <c r="D8" s="14">
        <f t="shared" ca="1" si="16"/>
        <v>6411.7240000000002</v>
      </c>
      <c r="E8" s="14"/>
      <c r="F8" s="14">
        <f t="shared" ca="1" si="17"/>
        <v>3930.7240000000002</v>
      </c>
      <c r="G8" s="14"/>
      <c r="H8" s="14">
        <f t="shared" ca="1" si="18"/>
        <v>2166</v>
      </c>
      <c r="I8" s="14">
        <f t="shared" ca="1" si="19"/>
        <v>315</v>
      </c>
      <c r="J8" s="14">
        <f t="shared" ca="1" si="20"/>
        <v>24766.275999999998</v>
      </c>
      <c r="L8" s="37">
        <f t="shared" ca="1" si="21"/>
        <v>1</v>
      </c>
      <c r="M8" s="37">
        <f t="shared" ca="1" si="22"/>
        <v>2.6231605886116445E-3</v>
      </c>
      <c r="N8" s="37">
        <f t="shared" ca="1" si="23"/>
        <v>0.20510953294945619</v>
      </c>
      <c r="O8" s="37"/>
      <c r="P8" s="37">
        <f t="shared" ca="1" si="24"/>
        <v>0.12574293026231606</v>
      </c>
      <c r="Q8" s="37"/>
      <c r="R8" s="37">
        <f t="shared" ca="1" si="25"/>
        <v>6.9289827255278311E-2</v>
      </c>
      <c r="S8" s="37">
        <f t="shared" ca="1" si="26"/>
        <v>1.0076775431861805E-2</v>
      </c>
      <c r="T8" s="37">
        <f t="shared" ca="1" si="27"/>
        <v>0.79226730646193211</v>
      </c>
    </row>
    <row r="9" spans="1:20" s="33" customFormat="1">
      <c r="A9" s="22">
        <v>2005</v>
      </c>
      <c r="B9" s="14">
        <f t="shared" ca="1" si="14"/>
        <v>31311</v>
      </c>
      <c r="C9" s="14">
        <f t="shared" ca="1" si="15"/>
        <v>81</v>
      </c>
      <c r="D9" s="14">
        <f t="shared" ca="1" si="16"/>
        <v>4840.0540000000001</v>
      </c>
      <c r="E9" s="14"/>
      <c r="F9" s="14">
        <f t="shared" ca="1" si="17"/>
        <v>3448.0540000000001</v>
      </c>
      <c r="G9" s="14"/>
      <c r="H9" s="14">
        <f t="shared" ca="1" si="18"/>
        <v>1224</v>
      </c>
      <c r="I9" s="14">
        <f t="shared" ca="1" si="19"/>
        <v>168</v>
      </c>
      <c r="J9" s="14">
        <f t="shared" ca="1" si="20"/>
        <v>26389.946</v>
      </c>
      <c r="L9" s="37">
        <f t="shared" ca="1" si="21"/>
        <v>1</v>
      </c>
      <c r="M9" s="37">
        <f t="shared" ca="1" si="22"/>
        <v>2.5869502730669733E-3</v>
      </c>
      <c r="N9" s="37">
        <f t="shared" ca="1" si="23"/>
        <v>0.15457998786369007</v>
      </c>
      <c r="O9" s="37"/>
      <c r="P9" s="37">
        <f t="shared" ca="1" si="24"/>
        <v>0.11012276835616876</v>
      </c>
      <c r="Q9" s="37"/>
      <c r="R9" s="37">
        <f t="shared" ca="1" si="25"/>
        <v>3.9091693015234262E-2</v>
      </c>
      <c r="S9" s="37">
        <f t="shared" ca="1" si="26"/>
        <v>5.3655264922870555E-3</v>
      </c>
      <c r="T9" s="37">
        <f t="shared" ca="1" si="27"/>
        <v>0.84283306186324292</v>
      </c>
    </row>
    <row r="10" spans="1:20" s="33" customFormat="1">
      <c r="A10" s="22">
        <v>2006</v>
      </c>
      <c r="B10" s="14">
        <f t="shared" ca="1" si="14"/>
        <v>31189</v>
      </c>
      <c r="C10" s="14">
        <f t="shared" ca="1" si="15"/>
        <v>67</v>
      </c>
      <c r="D10" s="14">
        <f t="shared" ca="1" si="16"/>
        <v>4501.5779999999995</v>
      </c>
      <c r="E10" s="14"/>
      <c r="F10" s="14">
        <f t="shared" ca="1" si="17"/>
        <v>3128.578</v>
      </c>
      <c r="G10" s="14"/>
      <c r="H10" s="14">
        <f t="shared" ca="1" si="18"/>
        <v>1218</v>
      </c>
      <c r="I10" s="14">
        <f t="shared" ca="1" si="19"/>
        <v>155</v>
      </c>
      <c r="J10" s="14">
        <f t="shared" ca="1" si="20"/>
        <v>26620.421999999999</v>
      </c>
      <c r="L10" s="37">
        <f t="shared" ca="1" si="21"/>
        <v>1</v>
      </c>
      <c r="M10" s="37">
        <f t="shared" ca="1" si="22"/>
        <v>2.1481932732694219E-3</v>
      </c>
      <c r="N10" s="37">
        <f t="shared" ca="1" si="23"/>
        <v>0.14433223251787489</v>
      </c>
      <c r="O10" s="37"/>
      <c r="P10" s="37">
        <f t="shared" ca="1" si="24"/>
        <v>0.10031030170893585</v>
      </c>
      <c r="Q10" s="37"/>
      <c r="R10" s="37">
        <f t="shared" ca="1" si="25"/>
        <v>3.9052229952868001E-2</v>
      </c>
      <c r="S10" s="37">
        <f t="shared" ca="1" si="26"/>
        <v>4.9697008560710505E-3</v>
      </c>
      <c r="T10" s="37">
        <f t="shared" ca="1" si="27"/>
        <v>0.8535195742088556</v>
      </c>
    </row>
    <row r="11" spans="1:20" s="33" customFormat="1">
      <c r="A11" s="22">
        <v>2007</v>
      </c>
      <c r="B11" s="14">
        <f t="shared" ca="1" si="14"/>
        <v>30959</v>
      </c>
      <c r="C11" s="14">
        <f t="shared" ca="1" si="15"/>
        <v>92</v>
      </c>
      <c r="D11" s="14">
        <f t="shared" ca="1" si="16"/>
        <v>1828.2190000000001</v>
      </c>
      <c r="E11" s="14"/>
      <c r="F11" s="14">
        <f t="shared" ca="1" si="17"/>
        <v>777.21899999999994</v>
      </c>
      <c r="G11" s="14"/>
      <c r="H11" s="14">
        <f t="shared" ca="1" si="18"/>
        <v>927</v>
      </c>
      <c r="I11" s="14">
        <f t="shared" ca="1" si="19"/>
        <v>124</v>
      </c>
      <c r="J11" s="14">
        <f t="shared" ca="1" si="20"/>
        <v>29038.780999999999</v>
      </c>
      <c r="L11" s="37">
        <f t="shared" ca="1" si="21"/>
        <v>1</v>
      </c>
      <c r="M11" s="37">
        <f t="shared" ca="1" si="22"/>
        <v>2.9716722116347426E-3</v>
      </c>
      <c r="N11" s="37">
        <f t="shared" ca="1" si="23"/>
        <v>5.9052908685681062E-2</v>
      </c>
      <c r="O11" s="37"/>
      <c r="P11" s="37">
        <f t="shared" ca="1" si="24"/>
        <v>2.5104783746245033E-2</v>
      </c>
      <c r="Q11" s="37"/>
      <c r="R11" s="37">
        <f t="shared" ca="1" si="25"/>
        <v>2.9942827610710942E-2</v>
      </c>
      <c r="S11" s="37">
        <f t="shared" ca="1" si="26"/>
        <v>4.0052973287250876E-3</v>
      </c>
      <c r="T11" s="37">
        <f t="shared" ca="1" si="27"/>
        <v>0.93797541910268412</v>
      </c>
    </row>
    <row r="12" spans="1:20" s="33" customFormat="1">
      <c r="A12" s="22">
        <v>2008</v>
      </c>
      <c r="B12" s="14">
        <f t="shared" ca="1" si="14"/>
        <v>47867</v>
      </c>
      <c r="C12" s="14">
        <f t="shared" ca="1" si="15"/>
        <v>206</v>
      </c>
      <c r="D12" s="14">
        <f t="shared" ca="1" si="16"/>
        <v>7089.4910129999998</v>
      </c>
      <c r="E12" s="14"/>
      <c r="F12" s="14">
        <f t="shared" ca="1" si="17"/>
        <v>4611.4910129999998</v>
      </c>
      <c r="G12" s="14"/>
      <c r="H12" s="14">
        <f t="shared" ca="1" si="18"/>
        <v>2212</v>
      </c>
      <c r="I12" s="14">
        <f t="shared" ca="1" si="19"/>
        <v>266</v>
      </c>
      <c r="J12" s="14">
        <f t="shared" ca="1" si="20"/>
        <v>40571.508987000001</v>
      </c>
      <c r="L12" s="37">
        <f t="shared" ca="1" si="21"/>
        <v>1</v>
      </c>
      <c r="M12" s="37">
        <f t="shared" ca="1" si="22"/>
        <v>4.3035912006183803E-3</v>
      </c>
      <c r="N12" s="37">
        <f t="shared" ca="1" si="23"/>
        <v>0.14810811233208682</v>
      </c>
      <c r="O12" s="37"/>
      <c r="P12" s="37">
        <f t="shared" ca="1" si="24"/>
        <v>9.6339670608143399E-2</v>
      </c>
      <c r="Q12" s="37"/>
      <c r="R12" s="37">
        <f t="shared" ca="1" si="25"/>
        <v>4.6211377358096391E-2</v>
      </c>
      <c r="S12" s="37">
        <f t="shared" ca="1" si="26"/>
        <v>5.5570643658470345E-3</v>
      </c>
      <c r="T12" s="37">
        <f t="shared" ca="1" si="27"/>
        <v>0.84758829646729483</v>
      </c>
    </row>
    <row r="13" spans="1:20" s="33" customFormat="1">
      <c r="A13" s="22">
        <v>2009</v>
      </c>
      <c r="B13" s="14">
        <f t="shared" ca="1" si="14"/>
        <v>77515</v>
      </c>
      <c r="C13" s="14">
        <f t="shared" ca="1" si="15"/>
        <v>320</v>
      </c>
      <c r="D13" s="14">
        <f t="shared" ca="1" si="16"/>
        <v>12039.348943999999</v>
      </c>
      <c r="E13" s="14"/>
      <c r="F13" s="14">
        <f t="shared" ca="1" si="17"/>
        <v>8775.3489439999994</v>
      </c>
      <c r="G13" s="14"/>
      <c r="H13" s="14">
        <f t="shared" ca="1" si="18"/>
        <v>2933</v>
      </c>
      <c r="I13" s="14">
        <f t="shared" ca="1" si="19"/>
        <v>331</v>
      </c>
      <c r="J13" s="14">
        <f t="shared" ca="1" si="20"/>
        <v>65155.651056000002</v>
      </c>
      <c r="L13" s="37">
        <f t="shared" ca="1" si="21"/>
        <v>1</v>
      </c>
      <c r="M13" s="37">
        <f t="shared" ca="1" si="22"/>
        <v>4.1282332451783527E-3</v>
      </c>
      <c r="N13" s="37">
        <f t="shared" ca="1" si="23"/>
        <v>0.15531637675288654</v>
      </c>
      <c r="O13" s="37"/>
      <c r="P13" s="37">
        <f t="shared" ca="1" si="24"/>
        <v>0.11320839765206733</v>
      </c>
      <c r="Q13" s="37"/>
      <c r="R13" s="37">
        <f t="shared" ca="1" si="25"/>
        <v>3.783783783783784E-2</v>
      </c>
      <c r="S13" s="37">
        <f t="shared" ca="1" si="26"/>
        <v>4.2701412629813588E-3</v>
      </c>
      <c r="T13" s="37">
        <f t="shared" ca="1" si="27"/>
        <v>0.84055539000193513</v>
      </c>
    </row>
    <row r="14" spans="1:20" s="33" customFormat="1">
      <c r="A14" s="22">
        <v>2010</v>
      </c>
      <c r="B14" s="14">
        <f t="shared" ca="1" si="14"/>
        <v>90085</v>
      </c>
      <c r="C14" s="14">
        <f t="shared" ca="1" si="15"/>
        <v>723</v>
      </c>
      <c r="D14" s="14">
        <f t="shared" ca="1" si="16"/>
        <v>15641.123336999999</v>
      </c>
      <c r="E14" s="14"/>
      <c r="F14" s="14">
        <f t="shared" ca="1" si="17"/>
        <v>13171.123336999999</v>
      </c>
      <c r="G14" s="14"/>
      <c r="H14" s="14">
        <f t="shared" ca="1" si="18"/>
        <v>2226</v>
      </c>
      <c r="I14" s="14">
        <f t="shared" ca="1" si="19"/>
        <v>244</v>
      </c>
      <c r="J14" s="14">
        <f t="shared" ca="1" si="20"/>
        <v>73720.876663000003</v>
      </c>
      <c r="L14" s="37">
        <f t="shared" ca="1" si="21"/>
        <v>1</v>
      </c>
      <c r="M14" s="37">
        <f t="shared" ca="1" si="22"/>
        <v>8.0257534550702107E-3</v>
      </c>
      <c r="N14" s="37">
        <f t="shared" ca="1" si="23"/>
        <v>0.17362627892545929</v>
      </c>
      <c r="O14" s="37"/>
      <c r="P14" s="37">
        <f t="shared" ca="1" si="24"/>
        <v>0.1462077297774324</v>
      </c>
      <c r="Q14" s="37"/>
      <c r="R14" s="37">
        <f t="shared" ca="1" si="25"/>
        <v>2.4709996114780485E-2</v>
      </c>
      <c r="S14" s="37">
        <f t="shared" ca="1" si="26"/>
        <v>2.7085530332463786E-3</v>
      </c>
      <c r="T14" s="37">
        <f t="shared" ca="1" si="27"/>
        <v>0.81834796761947048</v>
      </c>
    </row>
    <row r="15" spans="1:20" s="33" customFormat="1">
      <c r="A15" s="22">
        <v>2011</v>
      </c>
      <c r="B15" s="14">
        <f t="shared" ca="1" si="14"/>
        <v>85318</v>
      </c>
      <c r="C15" s="14">
        <f t="shared" ca="1" si="15"/>
        <v>785</v>
      </c>
      <c r="D15" s="14">
        <f t="shared" ca="1" si="16"/>
        <v>19202.070286000002</v>
      </c>
      <c r="E15" s="14"/>
      <c r="F15" s="14">
        <f t="shared" ca="1" si="17"/>
        <v>16983.070286000002</v>
      </c>
      <c r="G15" s="14"/>
      <c r="H15" s="14">
        <f t="shared" ca="1" si="18"/>
        <v>1986</v>
      </c>
      <c r="I15" s="14">
        <f t="shared" ca="1" si="19"/>
        <v>233</v>
      </c>
      <c r="J15" s="14">
        <f t="shared" ca="1" si="20"/>
        <v>65330.929713999998</v>
      </c>
      <c r="L15" s="37">
        <f t="shared" ca="1" si="21"/>
        <v>1</v>
      </c>
      <c r="M15" s="37">
        <f t="shared" ca="1" si="22"/>
        <v>9.2008720316931955E-3</v>
      </c>
      <c r="N15" s="37">
        <f t="shared" ca="1" si="23"/>
        <v>0.22506470247778901</v>
      </c>
      <c r="O15" s="37"/>
      <c r="P15" s="37">
        <f t="shared" ca="1" si="24"/>
        <v>0.19905612281113014</v>
      </c>
      <c r="Q15" s="37"/>
      <c r="R15" s="37">
        <f t="shared" ca="1" si="25"/>
        <v>2.3277620197379216E-2</v>
      </c>
      <c r="S15" s="37">
        <f t="shared" ca="1" si="26"/>
        <v>2.7309594692796362E-3</v>
      </c>
      <c r="T15" s="37">
        <f t="shared" ca="1" si="27"/>
        <v>0.76573442549051784</v>
      </c>
    </row>
    <row r="16" spans="1:20" s="33" customFormat="1">
      <c r="A16" s="22">
        <v>2012</v>
      </c>
      <c r="B16" s="14">
        <f t="shared" ca="1" si="14"/>
        <v>90291</v>
      </c>
      <c r="C16" s="14">
        <f t="shared" ca="1" si="15"/>
        <v>1821</v>
      </c>
      <c r="D16" s="14">
        <f t="shared" ca="1" si="16"/>
        <v>23726</v>
      </c>
      <c r="E16" s="14"/>
      <c r="F16" s="14">
        <f t="shared" ca="1" si="17"/>
        <v>22796</v>
      </c>
      <c r="G16" s="14"/>
      <c r="H16" s="14">
        <f t="shared" ca="1" si="18"/>
        <v>741</v>
      </c>
      <c r="I16" s="14">
        <f t="shared" ca="1" si="19"/>
        <v>189</v>
      </c>
      <c r="J16" s="14">
        <f t="shared" ca="1" si="20"/>
        <v>64744</v>
      </c>
      <c r="L16" s="37">
        <f t="shared" ca="1" si="21"/>
        <v>1</v>
      </c>
      <c r="M16" s="37">
        <f t="shared" ca="1" si="22"/>
        <v>2.0168123068744392E-2</v>
      </c>
      <c r="N16" s="37">
        <f t="shared" ca="1" si="23"/>
        <v>0.2627725908451562</v>
      </c>
      <c r="O16" s="37"/>
      <c r="P16" s="37">
        <f t="shared" ca="1" si="24"/>
        <v>0.25247256094184362</v>
      </c>
      <c r="Q16" s="37"/>
      <c r="R16" s="37">
        <f t="shared" ca="1" si="25"/>
        <v>8.2067980197361862E-3</v>
      </c>
      <c r="S16" s="37">
        <f t="shared" ca="1" si="26"/>
        <v>2.0932318835764361E-3</v>
      </c>
      <c r="T16" s="37">
        <f t="shared" ca="1" si="27"/>
        <v>0.71705928608609937</v>
      </c>
    </row>
    <row r="17" spans="1:36" s="33" customFormat="1"/>
    <row r="18" spans="1:36" s="33" customFormat="1"/>
    <row r="19" spans="1:36" hidden="1">
      <c r="A19" s="1"/>
      <c r="B19" s="275" t="s">
        <v>26</v>
      </c>
      <c r="C19" s="275"/>
      <c r="D19" s="275"/>
      <c r="E19" s="275"/>
      <c r="F19" s="275"/>
      <c r="G19" s="275"/>
      <c r="H19" s="275"/>
      <c r="I19" s="275"/>
      <c r="J19" s="275"/>
      <c r="K19" s="275"/>
      <c r="L19" s="275"/>
      <c r="N19" s="275" t="s">
        <v>27</v>
      </c>
      <c r="O19" s="275"/>
      <c r="P19" s="275"/>
      <c r="Q19" s="275"/>
      <c r="R19" s="275"/>
      <c r="S19" s="275"/>
      <c r="T19" s="275"/>
      <c r="U19" s="275"/>
      <c r="V19" s="275"/>
      <c r="W19" s="275"/>
      <c r="X19" s="275"/>
    </row>
    <row r="20" spans="1:36" ht="12.75" hidden="1" customHeight="1">
      <c r="A20" s="3"/>
      <c r="B20" s="282" t="s">
        <v>28</v>
      </c>
      <c r="N20" s="282" t="s">
        <v>28</v>
      </c>
    </row>
    <row r="21" spans="1:36" ht="15" hidden="1" customHeight="1">
      <c r="B21" s="282"/>
      <c r="C21" s="284" t="s">
        <v>29</v>
      </c>
      <c r="D21" s="4"/>
      <c r="E21" s="5"/>
      <c r="F21" s="5"/>
      <c r="G21" s="5"/>
      <c r="H21" s="5"/>
      <c r="I21" s="5"/>
      <c r="J21" s="5"/>
      <c r="K21" s="6"/>
      <c r="L21" s="287" t="s">
        <v>30</v>
      </c>
      <c r="M21" s="7"/>
      <c r="N21" s="282"/>
      <c r="O21" s="284" t="s">
        <v>29</v>
      </c>
      <c r="P21" s="4"/>
      <c r="Q21" s="5"/>
      <c r="R21" s="5"/>
      <c r="S21" s="5"/>
      <c r="T21" s="5"/>
      <c r="U21" s="5"/>
      <c r="V21" s="5"/>
      <c r="W21" s="6"/>
      <c r="X21" s="287" t="s">
        <v>30</v>
      </c>
    </row>
    <row r="22" spans="1:36" hidden="1">
      <c r="B22" s="282"/>
      <c r="C22" s="285"/>
      <c r="D22" s="8"/>
      <c r="E22" s="9"/>
      <c r="F22" s="9"/>
      <c r="G22" s="5"/>
      <c r="H22" s="5"/>
      <c r="I22" s="5"/>
      <c r="J22" s="9"/>
      <c r="K22" s="10"/>
      <c r="L22" s="288"/>
      <c r="M22" s="7"/>
      <c r="N22" s="282"/>
      <c r="O22" s="285"/>
      <c r="P22" s="8"/>
      <c r="Q22" s="9"/>
      <c r="R22" s="9"/>
      <c r="S22" s="5"/>
      <c r="T22" s="5"/>
      <c r="U22" s="5"/>
      <c r="V22" s="9"/>
      <c r="W22" s="10"/>
      <c r="X22" s="288"/>
    </row>
    <row r="23" spans="1:36" ht="12.75" hidden="1" customHeight="1">
      <c r="B23" s="282"/>
      <c r="C23" s="285"/>
      <c r="D23" s="290" t="s">
        <v>31</v>
      </c>
      <c r="E23" s="290" t="s">
        <v>32</v>
      </c>
      <c r="F23" s="292" t="s">
        <v>33</v>
      </c>
      <c r="G23" s="294" t="s">
        <v>34</v>
      </c>
      <c r="H23" s="294"/>
      <c r="I23" s="294"/>
      <c r="J23" s="295" t="s">
        <v>35</v>
      </c>
      <c r="K23" s="276" t="s">
        <v>36</v>
      </c>
      <c r="L23" s="288"/>
      <c r="M23" s="7"/>
      <c r="N23" s="282"/>
      <c r="O23" s="285"/>
      <c r="P23" s="278" t="s">
        <v>31</v>
      </c>
      <c r="Q23" s="280" t="s">
        <v>32</v>
      </c>
      <c r="R23" s="297" t="s">
        <v>33</v>
      </c>
      <c r="S23" s="299" t="s">
        <v>34</v>
      </c>
      <c r="T23" s="299"/>
      <c r="U23" s="299"/>
      <c r="V23" s="300" t="s">
        <v>35</v>
      </c>
      <c r="W23" s="302" t="s">
        <v>36</v>
      </c>
      <c r="X23" s="288"/>
      <c r="Z23" s="258" t="s">
        <v>37</v>
      </c>
      <c r="AA23" s="258"/>
      <c r="AB23" s="258"/>
      <c r="AC23" s="258"/>
      <c r="AD23" s="258"/>
      <c r="AF23" s="258" t="s">
        <v>38</v>
      </c>
      <c r="AG23" s="258"/>
      <c r="AH23" s="258"/>
      <c r="AI23" s="258"/>
      <c r="AJ23" s="258"/>
    </row>
    <row r="24" spans="1:36" ht="25.5" hidden="1">
      <c r="B24" s="283"/>
      <c r="C24" s="286"/>
      <c r="D24" s="291"/>
      <c r="E24" s="291"/>
      <c r="F24" s="293"/>
      <c r="G24" s="11" t="s">
        <v>39</v>
      </c>
      <c r="H24" s="11" t="s">
        <v>40</v>
      </c>
      <c r="I24" s="11" t="s">
        <v>41</v>
      </c>
      <c r="J24" s="296"/>
      <c r="K24" s="277"/>
      <c r="L24" s="289"/>
      <c r="M24" s="7"/>
      <c r="N24" s="283"/>
      <c r="O24" s="286"/>
      <c r="P24" s="279"/>
      <c r="Q24" s="281"/>
      <c r="R24" s="298"/>
      <c r="S24" s="11" t="s">
        <v>39</v>
      </c>
      <c r="T24" s="11" t="s">
        <v>40</v>
      </c>
      <c r="U24" s="11" t="s">
        <v>41</v>
      </c>
      <c r="V24" s="301"/>
      <c r="W24" s="303"/>
      <c r="X24" s="289"/>
      <c r="Z24" s="12" t="s">
        <v>42</v>
      </c>
      <c r="AA24" s="12" t="s">
        <v>3</v>
      </c>
      <c r="AB24" s="12" t="s">
        <v>43</v>
      </c>
      <c r="AC24" s="12" t="s">
        <v>44</v>
      </c>
      <c r="AD24" s="12" t="s">
        <v>45</v>
      </c>
      <c r="AF24" s="12" t="s">
        <v>42</v>
      </c>
      <c r="AG24" s="12" t="s">
        <v>3</v>
      </c>
      <c r="AH24" s="12" t="s">
        <v>43</v>
      </c>
      <c r="AI24" s="12" t="s">
        <v>44</v>
      </c>
      <c r="AJ24" s="12" t="s">
        <v>45</v>
      </c>
    </row>
    <row r="25" spans="1:36" hidden="1">
      <c r="A25" s="13" t="s">
        <v>46</v>
      </c>
      <c r="B25" s="14">
        <f ca="1">OFFSET('Ireland RAW'!B$7,(ROW('Ireland RAW'!B7)-7)*3,0)</f>
        <v>21655</v>
      </c>
      <c r="C25" s="14">
        <f ca="1">OFFSET('Ireland RAW'!C$7,(ROW('Ireland RAW'!C7)-7)*3,0)</f>
        <v>9342</v>
      </c>
      <c r="D25" s="14">
        <f ca="1">OFFSET('Ireland RAW'!D$7,(ROW('Ireland RAW'!D7)-7)*3,0)</f>
        <v>5051</v>
      </c>
      <c r="E25" s="14">
        <f ca="1">OFFSET('Ireland RAW'!E$7,(ROW('Ireland RAW'!E7)-7)*3,0)</f>
        <v>236</v>
      </c>
      <c r="F25" s="14">
        <f ca="1">OFFSET('Ireland RAW'!F$7,(ROW('Ireland RAW'!F7)-7)*3,0)</f>
        <v>3316</v>
      </c>
      <c r="G25" s="14">
        <f ca="1">OFFSET('Ireland RAW'!G$7,(ROW('Ireland RAW'!G7)-7)*3,0)</f>
        <v>864</v>
      </c>
      <c r="H25" s="14">
        <f ca="1">OFFSET('Ireland RAW'!H$7,(ROW('Ireland RAW'!H7)-7)*3,0)</f>
        <v>2307</v>
      </c>
      <c r="I25" s="14">
        <f ca="1">OFFSET('Ireland RAW'!I$7,(ROW('Ireland RAW'!I7)-7)*3,0)</f>
        <v>145</v>
      </c>
      <c r="J25" s="14">
        <f ca="1">OFFSET('Ireland RAW'!J$7,(ROW('Ireland RAW'!J7)-7)*3,0)</f>
        <v>188</v>
      </c>
      <c r="K25" s="14">
        <f ca="1">OFFSET('Ireland RAW'!K$7,(ROW('Ireland RAW'!K7)-7)*3,0)</f>
        <v>551</v>
      </c>
      <c r="L25" s="14">
        <f ca="1">OFFSET('Ireland RAW'!L$7,(ROW('Ireland RAW'!L7)-7)*3,0)</f>
        <v>12312</v>
      </c>
      <c r="M25" s="7"/>
      <c r="N25" s="15">
        <f t="shared" ref="N25:N70" ca="1" si="28">B25/$B25</f>
        <v>1</v>
      </c>
      <c r="O25" s="15">
        <f t="shared" ref="O25:O70" ca="1" si="29">C25/$B25</f>
        <v>0.43140152389748326</v>
      </c>
      <c r="P25" s="15">
        <f t="shared" ref="P25:P70" ca="1" si="30">D25/$B25</f>
        <v>0.23324867236204111</v>
      </c>
      <c r="Q25" s="15">
        <f t="shared" ref="Q25:Q70" ca="1" si="31">E25/$B25</f>
        <v>1.089817594089125E-2</v>
      </c>
      <c r="R25" s="15">
        <f t="shared" ref="R25:R70" ca="1" si="32">F25/$B25</f>
        <v>0.15312860771184483</v>
      </c>
      <c r="S25" s="15">
        <f t="shared" ref="S25:S70" ca="1" si="33">G25/$B25</f>
        <v>3.989840683444932E-2</v>
      </c>
      <c r="T25" s="15">
        <f t="shared" ref="T25:T70" ca="1" si="34">H25/$B25</f>
        <v>0.10653428769337335</v>
      </c>
      <c r="U25" s="15">
        <f t="shared" ref="U25:W47" ca="1" si="35">I25/$B25</f>
        <v>6.6959131840221659E-3</v>
      </c>
      <c r="V25" s="15">
        <f t="shared" ca="1" si="35"/>
        <v>8.6815977834218423E-3</v>
      </c>
      <c r="W25" s="15">
        <f t="shared" ca="1" si="35"/>
        <v>2.544447009928423E-2</v>
      </c>
      <c r="X25" s="15">
        <f t="shared" ref="X25:X56" ca="1" si="36">L25/$B25</f>
        <v>0.56855229739090274</v>
      </c>
      <c r="Z25" s="16">
        <f ca="1">D25/1000</f>
        <v>5.0510000000000002</v>
      </c>
      <c r="AB25" s="16">
        <f ca="1">E25/1000</f>
        <v>0.23599999999999999</v>
      </c>
      <c r="AC25" s="16">
        <f ca="1">(F25+J25+K25)/1000</f>
        <v>4.0549999999999997</v>
      </c>
      <c r="AD25" s="16">
        <f t="shared" ref="AD25:AD72" ca="1" si="37">L25/1000</f>
        <v>12.311999999999999</v>
      </c>
      <c r="AF25" s="17">
        <f t="shared" ref="AF25:AF72" ca="1" si="38">P25</f>
        <v>0.23324867236204111</v>
      </c>
      <c r="AH25" s="17">
        <f t="shared" ref="AH25:AH72" ca="1" si="39">Q25</f>
        <v>1.089817594089125E-2</v>
      </c>
      <c r="AI25" s="17">
        <f t="shared" ref="AI25:AI72" ca="1" si="40">R25+V25+W25</f>
        <v>0.18725467559455089</v>
      </c>
      <c r="AJ25" s="17">
        <f ca="1">X25</f>
        <v>0.56855229739090274</v>
      </c>
    </row>
    <row r="26" spans="1:36" hidden="1">
      <c r="A26" s="13" t="s">
        <v>47</v>
      </c>
      <c r="B26" s="14">
        <f ca="1">OFFSET('Ireland RAW'!B$7,(ROW('Ireland RAW'!B8)-7)*3,0)</f>
        <v>19632</v>
      </c>
      <c r="C26" s="14">
        <f ca="1">OFFSET('Ireland RAW'!C$7,(ROW('Ireland RAW'!C8)-7)*3,0)</f>
        <v>9142</v>
      </c>
      <c r="D26" s="14">
        <f ca="1">OFFSET('Ireland RAW'!D$7,(ROW('Ireland RAW'!D8)-7)*3,0)</f>
        <v>4964</v>
      </c>
      <c r="E26" s="14">
        <f ca="1">OFFSET('Ireland RAW'!E$7,(ROW('Ireland RAW'!E8)-7)*3,0)</f>
        <v>144</v>
      </c>
      <c r="F26" s="14">
        <f ca="1">OFFSET('Ireland RAW'!F$7,(ROW('Ireland RAW'!F8)-7)*3,0)</f>
        <v>3328</v>
      </c>
      <c r="G26" s="14">
        <f ca="1">OFFSET('Ireland RAW'!G$7,(ROW('Ireland RAW'!G8)-7)*3,0)</f>
        <v>776</v>
      </c>
      <c r="H26" s="14">
        <f ca="1">OFFSET('Ireland RAW'!H$7,(ROW('Ireland RAW'!H8)-7)*3,0)</f>
        <v>2542</v>
      </c>
      <c r="I26" s="14">
        <f ca="1">OFFSET('Ireland RAW'!I$7,(ROW('Ireland RAW'!I8)-7)*3,0)</f>
        <v>9</v>
      </c>
      <c r="J26" s="14">
        <f ca="1">OFFSET('Ireland RAW'!J$7,(ROW('Ireland RAW'!J8)-7)*3,0)</f>
        <v>168</v>
      </c>
      <c r="K26" s="14">
        <f ca="1">OFFSET('Ireland RAW'!K$7,(ROW('Ireland RAW'!K8)-7)*3,0)</f>
        <v>538</v>
      </c>
      <c r="L26" s="14">
        <f ca="1">OFFSET('Ireland RAW'!L$7,(ROW('Ireland RAW'!L8)-7)*3,0)</f>
        <v>10490</v>
      </c>
      <c r="M26" s="7"/>
      <c r="N26" s="15">
        <f t="shared" ca="1" si="28"/>
        <v>1</v>
      </c>
      <c r="O26" s="15">
        <f t="shared" ca="1" si="29"/>
        <v>0.46566829665851672</v>
      </c>
      <c r="P26" s="15">
        <f t="shared" ca="1" si="30"/>
        <v>0.2528524857375713</v>
      </c>
      <c r="Q26" s="15">
        <f t="shared" ca="1" si="31"/>
        <v>7.3349633251833741E-3</v>
      </c>
      <c r="R26" s="15">
        <f t="shared" ca="1" si="32"/>
        <v>0.16951915240423798</v>
      </c>
      <c r="S26" s="15">
        <f t="shared" ca="1" si="33"/>
        <v>3.9527302363488184E-2</v>
      </c>
      <c r="T26" s="15">
        <f t="shared" ca="1" si="34"/>
        <v>0.12948247758761205</v>
      </c>
      <c r="U26" s="15">
        <f t="shared" ca="1" si="35"/>
        <v>4.5843520782396088E-4</v>
      </c>
      <c r="V26" s="15">
        <f t="shared" ca="1" si="35"/>
        <v>8.557457212713936E-3</v>
      </c>
      <c r="W26" s="15">
        <f t="shared" ca="1" si="35"/>
        <v>2.7404237978810107E-2</v>
      </c>
      <c r="X26" s="15">
        <f t="shared" ca="1" si="36"/>
        <v>0.53433170334148328</v>
      </c>
      <c r="Z26" s="16">
        <f t="shared" ref="Z26:Z72" ca="1" si="41">D26/1000</f>
        <v>4.9640000000000004</v>
      </c>
      <c r="AB26" s="16">
        <f t="shared" ref="AB26:AB72" ca="1" si="42">E26/1000</f>
        <v>0.14399999999999999</v>
      </c>
      <c r="AC26" s="16">
        <f t="shared" ref="AC26:AC72" ca="1" si="43">(F26+J26+K26)/1000</f>
        <v>4.0339999999999998</v>
      </c>
      <c r="AD26" s="16">
        <f t="shared" ca="1" si="37"/>
        <v>10.49</v>
      </c>
      <c r="AF26" s="17">
        <f t="shared" ca="1" si="38"/>
        <v>0.2528524857375713</v>
      </c>
      <c r="AH26" s="17">
        <f t="shared" ca="1" si="39"/>
        <v>7.3349633251833741E-3</v>
      </c>
      <c r="AI26" s="17">
        <f t="shared" ca="1" si="40"/>
        <v>0.20548084759576205</v>
      </c>
      <c r="AJ26" s="17">
        <f t="shared" ref="AJ26:AJ72" ca="1" si="44">X26</f>
        <v>0.53433170334148328</v>
      </c>
    </row>
    <row r="27" spans="1:36" hidden="1">
      <c r="A27" s="13" t="s">
        <v>48</v>
      </c>
      <c r="B27" s="14">
        <f ca="1">OFFSET('Ireland RAW'!B$7,(ROW('Ireland RAW'!B9)-7)*3,0)</f>
        <v>20635</v>
      </c>
      <c r="C27" s="14">
        <f ca="1">OFFSET('Ireland RAW'!C$7,(ROW('Ireland RAW'!C9)-7)*3,0)</f>
        <v>8099</v>
      </c>
      <c r="D27" s="14">
        <f ca="1">OFFSET('Ireland RAW'!D$7,(ROW('Ireland RAW'!D9)-7)*3,0)</f>
        <v>4395</v>
      </c>
      <c r="E27" s="14">
        <f ca="1">OFFSET('Ireland RAW'!E$7,(ROW('Ireland RAW'!E9)-7)*3,0)</f>
        <v>94</v>
      </c>
      <c r="F27" s="14">
        <f ca="1">OFFSET('Ireland RAW'!F$7,(ROW('Ireland RAW'!F9)-7)*3,0)</f>
        <v>2889</v>
      </c>
      <c r="G27" s="14">
        <f ca="1">OFFSET('Ireland RAW'!G$7,(ROW('Ireland RAW'!G9)-7)*3,0)</f>
        <v>799</v>
      </c>
      <c r="H27" s="14">
        <f ca="1">OFFSET('Ireland RAW'!H$7,(ROW('Ireland RAW'!H9)-7)*3,0)</f>
        <v>2056</v>
      </c>
      <c r="I27" s="14">
        <f ca="1">OFFSET('Ireland RAW'!I$7,(ROW('Ireland RAW'!I9)-7)*3,0)</f>
        <v>34</v>
      </c>
      <c r="J27" s="14">
        <f ca="1">OFFSET('Ireland RAW'!J$7,(ROW('Ireland RAW'!J9)-7)*3,0)</f>
        <v>200</v>
      </c>
      <c r="K27" s="14">
        <f ca="1">OFFSET('Ireland RAW'!K$7,(ROW('Ireland RAW'!K9)-7)*3,0)</f>
        <v>520</v>
      </c>
      <c r="L27" s="14">
        <f ca="1">OFFSET('Ireland RAW'!L$7,(ROW('Ireland RAW'!L9)-7)*3,0)</f>
        <v>12536</v>
      </c>
      <c r="M27" s="18"/>
      <c r="N27" s="15">
        <f t="shared" ca="1" si="28"/>
        <v>1</v>
      </c>
      <c r="O27" s="15">
        <f t="shared" ca="1" si="29"/>
        <v>0.39248849042888295</v>
      </c>
      <c r="P27" s="15">
        <f t="shared" ca="1" si="30"/>
        <v>0.21298764235522172</v>
      </c>
      <c r="Q27" s="15">
        <f t="shared" ca="1" si="31"/>
        <v>4.5553670947419437E-3</v>
      </c>
      <c r="R27" s="15">
        <f t="shared" ca="1" si="32"/>
        <v>0.14000484613520717</v>
      </c>
      <c r="S27" s="15">
        <f t="shared" ca="1" si="33"/>
        <v>3.872062030530652E-2</v>
      </c>
      <c r="T27" s="15">
        <f t="shared" ca="1" si="34"/>
        <v>9.9636539859462081E-2</v>
      </c>
      <c r="U27" s="15">
        <f t="shared" ca="1" si="35"/>
        <v>1.6476859704385753E-3</v>
      </c>
      <c r="V27" s="15">
        <f t="shared" ca="1" si="35"/>
        <v>9.6922704143445598E-3</v>
      </c>
      <c r="W27" s="15">
        <f t="shared" ca="1" si="35"/>
        <v>2.5199903077295856E-2</v>
      </c>
      <c r="X27" s="15">
        <f t="shared" ca="1" si="36"/>
        <v>0.60751150957111699</v>
      </c>
      <c r="Z27" s="16">
        <f t="shared" ca="1" si="41"/>
        <v>4.3949999999999996</v>
      </c>
      <c r="AB27" s="16">
        <f t="shared" ca="1" si="42"/>
        <v>9.4E-2</v>
      </c>
      <c r="AC27" s="16">
        <f t="shared" ca="1" si="43"/>
        <v>3.609</v>
      </c>
      <c r="AD27" s="16">
        <f t="shared" ca="1" si="37"/>
        <v>12.536</v>
      </c>
      <c r="AF27" s="17">
        <f t="shared" ca="1" si="38"/>
        <v>0.21298764235522172</v>
      </c>
      <c r="AH27" s="17">
        <f t="shared" ca="1" si="39"/>
        <v>4.5553670947419437E-3</v>
      </c>
      <c r="AI27" s="17">
        <f t="shared" ca="1" si="40"/>
        <v>0.17489701962684759</v>
      </c>
      <c r="AJ27" s="17">
        <f t="shared" ca="1" si="44"/>
        <v>0.60751150957111699</v>
      </c>
    </row>
    <row r="28" spans="1:36" hidden="1">
      <c r="A28" s="13" t="s">
        <v>49</v>
      </c>
      <c r="B28" s="14">
        <f ca="1">OFFSET('Ireland RAW'!B$7,(ROW('Ireland RAW'!B10)-7)*3,0)</f>
        <v>22431</v>
      </c>
      <c r="C28" s="14">
        <f ca="1">OFFSET('Ireland RAW'!C$7,(ROW('Ireland RAW'!C10)-7)*3,0)</f>
        <v>8715</v>
      </c>
      <c r="D28" s="14">
        <f ca="1">OFFSET('Ireland RAW'!D$7,(ROW('Ireland RAW'!D10)-7)*3,0)</f>
        <v>4749</v>
      </c>
      <c r="E28" s="14">
        <f ca="1">OFFSET('Ireland RAW'!E$7,(ROW('Ireland RAW'!E10)-7)*3,0)</f>
        <v>110</v>
      </c>
      <c r="F28" s="14">
        <f ca="1">OFFSET('Ireland RAW'!F$7,(ROW('Ireland RAW'!F10)-7)*3,0)</f>
        <v>3002</v>
      </c>
      <c r="G28" s="14">
        <f ca="1">OFFSET('Ireland RAW'!G$7,(ROW('Ireland RAW'!G10)-7)*3,0)</f>
        <v>617</v>
      </c>
      <c r="H28" s="14">
        <f ca="1">OFFSET('Ireland RAW'!H$7,(ROW('Ireland RAW'!H10)-7)*3,0)</f>
        <v>2300</v>
      </c>
      <c r="I28" s="14">
        <f ca="1">OFFSET('Ireland RAW'!I$7,(ROW('Ireland RAW'!I10)-7)*3,0)</f>
        <v>86</v>
      </c>
      <c r="J28" s="14">
        <f ca="1">OFFSET('Ireland RAW'!J$7,(ROW('Ireland RAW'!J10)-7)*3,0)</f>
        <v>311</v>
      </c>
      <c r="K28" s="14">
        <f ca="1">OFFSET('Ireland RAW'!K$7,(ROW('Ireland RAW'!K10)-7)*3,0)</f>
        <v>542</v>
      </c>
      <c r="L28" s="14">
        <f ca="1">OFFSET('Ireland RAW'!L$7,(ROW('Ireland RAW'!L10)-7)*3,0)</f>
        <v>13717</v>
      </c>
      <c r="M28" s="18"/>
      <c r="N28" s="15">
        <f t="shared" ca="1" si="28"/>
        <v>1</v>
      </c>
      <c r="O28" s="15">
        <f t="shared" ca="1" si="29"/>
        <v>0.38852480941554102</v>
      </c>
      <c r="P28" s="15">
        <f t="shared" ca="1" si="30"/>
        <v>0.21171592884846863</v>
      </c>
      <c r="Q28" s="15">
        <f t="shared" ca="1" si="31"/>
        <v>4.9039276001961573E-3</v>
      </c>
      <c r="R28" s="15">
        <f t="shared" ca="1" si="32"/>
        <v>0.1338326423253533</v>
      </c>
      <c r="S28" s="15">
        <f t="shared" ca="1" si="33"/>
        <v>2.7506575721100265E-2</v>
      </c>
      <c r="T28" s="15">
        <f t="shared" ca="1" si="34"/>
        <v>0.10253666800410147</v>
      </c>
      <c r="U28" s="15">
        <f t="shared" ca="1" si="35"/>
        <v>3.833979760153359E-3</v>
      </c>
      <c r="V28" s="15">
        <f t="shared" ca="1" si="35"/>
        <v>1.386474076055459E-2</v>
      </c>
      <c r="W28" s="15">
        <f t="shared" ca="1" si="35"/>
        <v>2.4162988720966519E-2</v>
      </c>
      <c r="X28" s="15">
        <f t="shared" ca="1" si="36"/>
        <v>0.61151977174446082</v>
      </c>
      <c r="Z28" s="16">
        <f t="shared" ca="1" si="41"/>
        <v>4.7489999999999997</v>
      </c>
      <c r="AB28" s="16">
        <f t="shared" ca="1" si="42"/>
        <v>0.11</v>
      </c>
      <c r="AC28" s="16">
        <f t="shared" ca="1" si="43"/>
        <v>3.855</v>
      </c>
      <c r="AD28" s="16">
        <f t="shared" ca="1" si="37"/>
        <v>13.717000000000001</v>
      </c>
      <c r="AF28" s="17">
        <f t="shared" ca="1" si="38"/>
        <v>0.21171592884846863</v>
      </c>
      <c r="AH28" s="17">
        <f t="shared" ca="1" si="39"/>
        <v>4.9039276001961573E-3</v>
      </c>
      <c r="AI28" s="17">
        <f t="shared" ca="1" si="40"/>
        <v>0.17186037180687441</v>
      </c>
      <c r="AJ28" s="17">
        <f t="shared" ca="1" si="44"/>
        <v>0.61151977174446082</v>
      </c>
    </row>
    <row r="29" spans="1:36" hidden="1">
      <c r="A29" s="13" t="s">
        <v>50</v>
      </c>
      <c r="B29" s="14">
        <f ca="1">OFFSET('Ireland RAW'!B$7,(ROW('Ireland RAW'!B11)-7)*3,0)</f>
        <v>24149</v>
      </c>
      <c r="C29" s="14">
        <f ca="1">OFFSET('Ireland RAW'!C$7,(ROW('Ireland RAW'!C11)-7)*3,0)</f>
        <v>9046</v>
      </c>
      <c r="D29" s="14">
        <f ca="1">OFFSET('Ireland RAW'!D$7,(ROW('Ireland RAW'!D11)-7)*3,0)</f>
        <v>5003</v>
      </c>
      <c r="E29" s="14">
        <f ca="1">OFFSET('Ireland RAW'!E$7,(ROW('Ireland RAW'!E11)-7)*3,0)</f>
        <v>80</v>
      </c>
      <c r="F29" s="14">
        <f ca="1">OFFSET('Ireland RAW'!F$7,(ROW('Ireland RAW'!F11)-7)*3,0)</f>
        <v>3086</v>
      </c>
      <c r="G29" s="14">
        <f ca="1">OFFSET('Ireland RAW'!G$7,(ROW('Ireland RAW'!G11)-7)*3,0)</f>
        <v>996</v>
      </c>
      <c r="H29" s="14">
        <f ca="1">OFFSET('Ireland RAW'!H$7,(ROW('Ireland RAW'!H11)-7)*3,0)</f>
        <v>2051</v>
      </c>
      <c r="I29" s="14">
        <f ca="1">OFFSET('Ireland RAW'!I$7,(ROW('Ireland RAW'!I11)-7)*3,0)</f>
        <v>39</v>
      </c>
      <c r="J29" s="14">
        <f ca="1">OFFSET('Ireland RAW'!J$7,(ROW('Ireland RAW'!J11)-7)*3,0)</f>
        <v>356</v>
      </c>
      <c r="K29" s="14">
        <f ca="1">OFFSET('Ireland RAW'!K$7,(ROW('Ireland RAW'!K11)-7)*3,0)</f>
        <v>521</v>
      </c>
      <c r="L29" s="14">
        <f ca="1">OFFSET('Ireland RAW'!L$7,(ROW('Ireland RAW'!L11)-7)*3,0)</f>
        <v>15104</v>
      </c>
      <c r="M29" s="18"/>
      <c r="N29" s="15">
        <f t="shared" ca="1" si="28"/>
        <v>1</v>
      </c>
      <c r="O29" s="15">
        <f t="shared" ca="1" si="29"/>
        <v>0.37459108037599903</v>
      </c>
      <c r="P29" s="15">
        <f t="shared" ca="1" si="30"/>
        <v>0.2071721396331111</v>
      </c>
      <c r="Q29" s="15">
        <f t="shared" ca="1" si="31"/>
        <v>3.3127665741852666E-3</v>
      </c>
      <c r="R29" s="15">
        <f t="shared" ca="1" si="32"/>
        <v>0.12778997059919667</v>
      </c>
      <c r="S29" s="15">
        <f t="shared" ca="1" si="33"/>
        <v>4.1243943848606565E-2</v>
      </c>
      <c r="T29" s="15">
        <f t="shared" ca="1" si="34"/>
        <v>8.4931053045674776E-2</v>
      </c>
      <c r="U29" s="15">
        <f t="shared" ca="1" si="35"/>
        <v>1.6149737049153173E-3</v>
      </c>
      <c r="V29" s="15">
        <f t="shared" ca="1" si="35"/>
        <v>1.4741811255124436E-2</v>
      </c>
      <c r="W29" s="15">
        <f t="shared" ca="1" si="35"/>
        <v>2.1574392314381546E-2</v>
      </c>
      <c r="X29" s="15">
        <f t="shared" ca="1" si="36"/>
        <v>0.62545032920617827</v>
      </c>
      <c r="Z29" s="16">
        <f t="shared" ca="1" si="41"/>
        <v>5.0030000000000001</v>
      </c>
      <c r="AB29" s="16">
        <f t="shared" ca="1" si="42"/>
        <v>0.08</v>
      </c>
      <c r="AC29" s="16">
        <f t="shared" ca="1" si="43"/>
        <v>3.9630000000000001</v>
      </c>
      <c r="AD29" s="16">
        <f t="shared" ca="1" si="37"/>
        <v>15.103999999999999</v>
      </c>
      <c r="AF29" s="17">
        <f t="shared" ca="1" si="38"/>
        <v>0.2071721396331111</v>
      </c>
      <c r="AH29" s="17">
        <f t="shared" ca="1" si="39"/>
        <v>3.3127665741852666E-3</v>
      </c>
      <c r="AI29" s="17">
        <f t="shared" ca="1" si="40"/>
        <v>0.16410617416870266</v>
      </c>
      <c r="AJ29" s="17">
        <f t="shared" ca="1" si="44"/>
        <v>0.62545032920617827</v>
      </c>
    </row>
    <row r="30" spans="1:36" hidden="1">
      <c r="A30" s="13" t="s">
        <v>51</v>
      </c>
      <c r="B30" s="14">
        <f ca="1">OFFSET('Ireland RAW'!B$7,(ROW('Ireland RAW'!B12)-7)*3,0)</f>
        <v>22323</v>
      </c>
      <c r="C30" s="14">
        <f ca="1">OFFSET('Ireland RAW'!C$7,(ROW('Ireland RAW'!C12)-7)*3,0)</f>
        <v>7655</v>
      </c>
      <c r="D30" s="14">
        <f ca="1">OFFSET('Ireland RAW'!D$7,(ROW('Ireland RAW'!D12)-7)*3,0)</f>
        <v>4413</v>
      </c>
      <c r="E30" s="14">
        <f ca="1">OFFSET('Ireland RAW'!E$7,(ROW('Ireland RAW'!E12)-7)*3,0)</f>
        <v>77</v>
      </c>
      <c r="F30" s="14">
        <f ca="1">OFFSET('Ireland RAW'!F$7,(ROW('Ireland RAW'!F12)-7)*3,0)</f>
        <v>2583</v>
      </c>
      <c r="G30" s="14">
        <f ca="1">OFFSET('Ireland RAW'!G$7,(ROW('Ireland RAW'!G12)-7)*3,0)</f>
        <v>654</v>
      </c>
      <c r="H30" s="14">
        <f ca="1">OFFSET('Ireland RAW'!H$7,(ROW('Ireland RAW'!H12)-7)*3,0)</f>
        <v>1866</v>
      </c>
      <c r="I30" s="14">
        <f ca="1">OFFSET('Ireland RAW'!I$7,(ROW('Ireland RAW'!I12)-7)*3,0)</f>
        <v>63</v>
      </c>
      <c r="J30" s="14">
        <f ca="1">OFFSET('Ireland RAW'!J$7,(ROW('Ireland RAW'!J12)-7)*3,0)</f>
        <v>105</v>
      </c>
      <c r="K30" s="14">
        <f ca="1">OFFSET('Ireland RAW'!K$7,(ROW('Ireland RAW'!K12)-7)*3,0)</f>
        <v>477</v>
      </c>
      <c r="L30" s="14">
        <f ca="1">OFFSET('Ireland RAW'!L$7,(ROW('Ireland RAW'!L12)-7)*3,0)</f>
        <v>14668</v>
      </c>
      <c r="M30" s="18"/>
      <c r="N30" s="15">
        <f t="shared" ca="1" si="28"/>
        <v>1</v>
      </c>
      <c r="O30" s="15">
        <f t="shared" ca="1" si="29"/>
        <v>0.34291985844196571</v>
      </c>
      <c r="P30" s="15">
        <f t="shared" ca="1" si="30"/>
        <v>0.19768848273081574</v>
      </c>
      <c r="Q30" s="15">
        <f t="shared" ca="1" si="31"/>
        <v>3.4493571652555659E-3</v>
      </c>
      <c r="R30" s="15">
        <f t="shared" ca="1" si="32"/>
        <v>0.11571025399811853</v>
      </c>
      <c r="S30" s="15">
        <f t="shared" ca="1" si="33"/>
        <v>2.9297137481521299E-2</v>
      </c>
      <c r="T30" s="15">
        <f t="shared" ca="1" si="34"/>
        <v>8.3590915199569946E-2</v>
      </c>
      <c r="U30" s="15">
        <f t="shared" ca="1" si="35"/>
        <v>2.8222013170272815E-3</v>
      </c>
      <c r="V30" s="15">
        <f t="shared" ca="1" si="35"/>
        <v>4.7036688617121351E-3</v>
      </c>
      <c r="W30" s="15">
        <f t="shared" ca="1" si="35"/>
        <v>2.1368095686063703E-2</v>
      </c>
      <c r="X30" s="15">
        <f t="shared" ca="1" si="36"/>
        <v>0.65708014155803429</v>
      </c>
      <c r="Z30" s="16">
        <f t="shared" ca="1" si="41"/>
        <v>4.4130000000000003</v>
      </c>
      <c r="AB30" s="16">
        <f t="shared" ca="1" si="42"/>
        <v>7.6999999999999999E-2</v>
      </c>
      <c r="AC30" s="16">
        <f t="shared" ca="1" si="43"/>
        <v>3.165</v>
      </c>
      <c r="AD30" s="16">
        <f t="shared" ca="1" si="37"/>
        <v>14.667999999999999</v>
      </c>
      <c r="AF30" s="17">
        <f t="shared" ca="1" si="38"/>
        <v>0.19768848273081574</v>
      </c>
      <c r="AH30" s="17">
        <f t="shared" ca="1" si="39"/>
        <v>3.4493571652555659E-3</v>
      </c>
      <c r="AI30" s="17">
        <f t="shared" ca="1" si="40"/>
        <v>0.14178201854589437</v>
      </c>
      <c r="AJ30" s="17">
        <f t="shared" ca="1" si="44"/>
        <v>0.65708014155803429</v>
      </c>
    </row>
    <row r="31" spans="1:36" hidden="1">
      <c r="A31" s="13" t="s">
        <v>52</v>
      </c>
      <c r="B31" s="14">
        <f ca="1">OFFSET('Ireland RAW'!B$7,(ROW('Ireland RAW'!B13)-7)*3,0)</f>
        <v>23520</v>
      </c>
      <c r="C31" s="14">
        <f ca="1">OFFSET('Ireland RAW'!C$7,(ROW('Ireland RAW'!C13)-7)*3,0)</f>
        <v>7624.6779999999999</v>
      </c>
      <c r="D31" s="14">
        <f ca="1">OFFSET('Ireland RAW'!D$7,(ROW('Ireland RAW'!D13)-7)*3,0)</f>
        <v>4275.6779999999999</v>
      </c>
      <c r="E31" s="14">
        <f ca="1">OFFSET('Ireland RAW'!E$7,(ROW('Ireland RAW'!E13)-7)*3,0)</f>
        <v>77</v>
      </c>
      <c r="F31" s="14">
        <f ca="1">OFFSET('Ireland RAW'!F$7,(ROW('Ireland RAW'!F13)-7)*3,0)</f>
        <v>2710</v>
      </c>
      <c r="G31" s="14">
        <f ca="1">OFFSET('Ireland RAW'!G$7,(ROW('Ireland RAW'!G13)-7)*3,0)</f>
        <v>832</v>
      </c>
      <c r="H31" s="14">
        <f ca="1">OFFSET('Ireland RAW'!H$7,(ROW('Ireland RAW'!H13)-7)*3,0)</f>
        <v>1764</v>
      </c>
      <c r="I31" s="14">
        <f ca="1">OFFSET('Ireland RAW'!I$7,(ROW('Ireland RAW'!I13)-7)*3,0)</f>
        <v>114</v>
      </c>
      <c r="J31" s="14">
        <f ca="1">OFFSET('Ireland RAW'!J$7,(ROW('Ireland RAW'!J13)-7)*3,0)</f>
        <v>97</v>
      </c>
      <c r="K31" s="14">
        <f ca="1">OFFSET('Ireland RAW'!K$7,(ROW('Ireland RAW'!K13)-7)*3,0)</f>
        <v>465</v>
      </c>
      <c r="L31" s="14">
        <f ca="1">OFFSET('Ireland RAW'!L$7,(ROW('Ireland RAW'!L13)-7)*3,0)</f>
        <v>15895.322</v>
      </c>
      <c r="M31" s="18"/>
      <c r="N31" s="15">
        <f t="shared" ca="1" si="28"/>
        <v>1</v>
      </c>
      <c r="O31" s="15">
        <f t="shared" ca="1" si="29"/>
        <v>0.32417848639455782</v>
      </c>
      <c r="P31" s="15">
        <f t="shared" ca="1" si="30"/>
        <v>0.18178903061224488</v>
      </c>
      <c r="Q31" s="15">
        <f t="shared" ca="1" si="31"/>
        <v>3.2738095238095239E-3</v>
      </c>
      <c r="R31" s="15">
        <f t="shared" ca="1" si="32"/>
        <v>0.11522108843537415</v>
      </c>
      <c r="S31" s="15">
        <f t="shared" ca="1" si="33"/>
        <v>3.5374149659863949E-2</v>
      </c>
      <c r="T31" s="15">
        <f t="shared" ca="1" si="34"/>
        <v>7.4999999999999997E-2</v>
      </c>
      <c r="U31" s="15">
        <f t="shared" ca="1" si="35"/>
        <v>4.8469387755102041E-3</v>
      </c>
      <c r="V31" s="15">
        <f t="shared" ca="1" si="35"/>
        <v>4.1241496598639453E-3</v>
      </c>
      <c r="W31" s="15">
        <f t="shared" ca="1" si="35"/>
        <v>1.9770408163265307E-2</v>
      </c>
      <c r="X31" s="15">
        <f t="shared" ca="1" si="36"/>
        <v>0.67582151360544218</v>
      </c>
      <c r="Z31" s="16">
        <f t="shared" ca="1" si="41"/>
        <v>4.2756780000000001</v>
      </c>
      <c r="AB31" s="16">
        <f t="shared" ca="1" si="42"/>
        <v>7.6999999999999999E-2</v>
      </c>
      <c r="AC31" s="16">
        <f t="shared" ca="1" si="43"/>
        <v>3.2719999999999998</v>
      </c>
      <c r="AD31" s="16">
        <f t="shared" ca="1" si="37"/>
        <v>15.895322</v>
      </c>
      <c r="AF31" s="17">
        <f t="shared" ca="1" si="38"/>
        <v>0.18178903061224488</v>
      </c>
      <c r="AH31" s="17">
        <f t="shared" ca="1" si="39"/>
        <v>3.2738095238095239E-3</v>
      </c>
      <c r="AI31" s="17">
        <f t="shared" ca="1" si="40"/>
        <v>0.13911564625850342</v>
      </c>
      <c r="AJ31" s="17">
        <f t="shared" ca="1" si="44"/>
        <v>0.67582151360544218</v>
      </c>
    </row>
    <row r="32" spans="1:36" hidden="1">
      <c r="A32" s="13" t="s">
        <v>53</v>
      </c>
      <c r="B32" s="14">
        <f ca="1">OFFSET('Ireland RAW'!B$7,(ROW('Ireland RAW'!B14)-7)*3,0)</f>
        <v>25432</v>
      </c>
      <c r="C32" s="14">
        <f ca="1">OFFSET('Ireland RAW'!C$7,(ROW('Ireland RAW'!C14)-7)*3,0)</f>
        <v>7574.9030000000002</v>
      </c>
      <c r="D32" s="14">
        <f ca="1">OFFSET('Ireland RAW'!D$7,(ROW('Ireland RAW'!D14)-7)*3,0)</f>
        <v>4326.9030000000002</v>
      </c>
      <c r="E32" s="14">
        <f ca="1">OFFSET('Ireland RAW'!E$7,(ROW('Ireland RAW'!E14)-7)*3,0)</f>
        <v>137</v>
      </c>
      <c r="F32" s="14">
        <f ca="1">OFFSET('Ireland RAW'!F$7,(ROW('Ireland RAW'!F14)-7)*3,0)</f>
        <v>2540</v>
      </c>
      <c r="G32" s="14">
        <f ca="1">OFFSET('Ireland RAW'!G$7,(ROW('Ireland RAW'!G14)-7)*3,0)</f>
        <v>816</v>
      </c>
      <c r="H32" s="14">
        <f ca="1">OFFSET('Ireland RAW'!H$7,(ROW('Ireland RAW'!H14)-7)*3,0)</f>
        <v>1608</v>
      </c>
      <c r="I32" s="14">
        <f ca="1">OFFSET('Ireland RAW'!I$7,(ROW('Ireland RAW'!I14)-7)*3,0)</f>
        <v>116</v>
      </c>
      <c r="J32" s="14">
        <f ca="1">OFFSET('Ireland RAW'!J$7,(ROW('Ireland RAW'!J14)-7)*3,0)</f>
        <v>122</v>
      </c>
      <c r="K32" s="14">
        <f ca="1">OFFSET('Ireland RAW'!K$7,(ROW('Ireland RAW'!K14)-7)*3,0)</f>
        <v>449</v>
      </c>
      <c r="L32" s="14">
        <f ca="1">OFFSET('Ireland RAW'!L$7,(ROW('Ireland RAW'!L14)-7)*3,0)</f>
        <v>17857.097000000002</v>
      </c>
      <c r="M32" s="18"/>
      <c r="N32" s="15">
        <f t="shared" ca="1" si="28"/>
        <v>1</v>
      </c>
      <c r="O32" s="15">
        <f t="shared" ca="1" si="29"/>
        <v>0.29784928436615288</v>
      </c>
      <c r="P32" s="15">
        <f t="shared" ca="1" si="30"/>
        <v>0.17013616703365839</v>
      </c>
      <c r="Q32" s="15">
        <f t="shared" ca="1" si="31"/>
        <v>5.3869141239383453E-3</v>
      </c>
      <c r="R32" s="15">
        <f t="shared" ca="1" si="32"/>
        <v>9.9874174268637941E-2</v>
      </c>
      <c r="S32" s="15">
        <f t="shared" ca="1" si="33"/>
        <v>3.2085561497326207E-2</v>
      </c>
      <c r="T32" s="15">
        <f t="shared" ca="1" si="34"/>
        <v>6.3227430009436925E-2</v>
      </c>
      <c r="U32" s="15">
        <f t="shared" ca="1" si="35"/>
        <v>4.5611827618748033E-3</v>
      </c>
      <c r="V32" s="15">
        <f t="shared" ca="1" si="35"/>
        <v>4.7971060081786728E-3</v>
      </c>
      <c r="W32" s="15">
        <f t="shared" ca="1" si="35"/>
        <v>1.765492293173954E-2</v>
      </c>
      <c r="X32" s="15">
        <f t="shared" ca="1" si="36"/>
        <v>0.70215071563384723</v>
      </c>
      <c r="Z32" s="16">
        <f t="shared" ca="1" si="41"/>
        <v>4.3269030000000006</v>
      </c>
      <c r="AB32" s="16">
        <f t="shared" ca="1" si="42"/>
        <v>0.13700000000000001</v>
      </c>
      <c r="AC32" s="16">
        <f t="shared" ca="1" si="43"/>
        <v>3.1110000000000002</v>
      </c>
      <c r="AD32" s="16">
        <f t="shared" ca="1" si="37"/>
        <v>17.857097000000003</v>
      </c>
      <c r="AF32" s="17">
        <f t="shared" ca="1" si="38"/>
        <v>0.17013616703365839</v>
      </c>
      <c r="AH32" s="17">
        <f t="shared" ca="1" si="39"/>
        <v>5.3869141239383453E-3</v>
      </c>
      <c r="AI32" s="17">
        <f t="shared" ca="1" si="40"/>
        <v>0.12232620320855615</v>
      </c>
      <c r="AJ32" s="17">
        <f t="shared" ca="1" si="44"/>
        <v>0.70215071563384723</v>
      </c>
    </row>
    <row r="33" spans="1:36" hidden="1">
      <c r="A33" s="13" t="s">
        <v>54</v>
      </c>
      <c r="B33" s="14">
        <f ca="1">OFFSET('Ireland RAW'!B$7,(ROW('Ireland RAW'!B15)-7)*3,0)</f>
        <v>27077</v>
      </c>
      <c r="C33" s="14">
        <f ca="1">OFFSET('Ireland RAW'!C$7,(ROW('Ireland RAW'!C15)-7)*3,0)</f>
        <v>7589.8040000000001</v>
      </c>
      <c r="D33" s="14">
        <f ca="1">OFFSET('Ireland RAW'!D$7,(ROW('Ireland RAW'!D15)-7)*3,0)</f>
        <v>4388.8040000000001</v>
      </c>
      <c r="E33" s="14">
        <f ca="1">OFFSET('Ireland RAW'!E$7,(ROW('Ireland RAW'!E15)-7)*3,0)</f>
        <v>84</v>
      </c>
      <c r="F33" s="14">
        <f ca="1">OFFSET('Ireland RAW'!F$7,(ROW('Ireland RAW'!F15)-7)*3,0)</f>
        <v>2576</v>
      </c>
      <c r="G33" s="14">
        <f ca="1">OFFSET('Ireland RAW'!G$7,(ROW('Ireland RAW'!G15)-7)*3,0)</f>
        <v>1059</v>
      </c>
      <c r="H33" s="14">
        <f ca="1">OFFSET('Ireland RAW'!H$7,(ROW('Ireland RAW'!H15)-7)*3,0)</f>
        <v>1408</v>
      </c>
      <c r="I33" s="14">
        <f ca="1">OFFSET('Ireland RAW'!I$7,(ROW('Ireland RAW'!I15)-7)*3,0)</f>
        <v>109</v>
      </c>
      <c r="J33" s="14">
        <f ca="1">OFFSET('Ireland RAW'!J$7,(ROW('Ireland RAW'!J15)-7)*3,0)</f>
        <v>132</v>
      </c>
      <c r="K33" s="14">
        <f ca="1">OFFSET('Ireland RAW'!K$7,(ROW('Ireland RAW'!K15)-7)*3,0)</f>
        <v>409</v>
      </c>
      <c r="L33" s="14">
        <f ca="1">OFFSET('Ireland RAW'!L$7,(ROW('Ireland RAW'!L15)-7)*3,0)</f>
        <v>19487.196</v>
      </c>
      <c r="M33" s="18"/>
      <c r="N33" s="15">
        <f t="shared" ca="1" si="28"/>
        <v>1</v>
      </c>
      <c r="O33" s="15">
        <f t="shared" ca="1" si="29"/>
        <v>0.28030446504413342</v>
      </c>
      <c r="P33" s="15">
        <f t="shared" ca="1" si="30"/>
        <v>0.16208605089190087</v>
      </c>
      <c r="Q33" s="15">
        <f t="shared" ca="1" si="31"/>
        <v>3.1022639140229715E-3</v>
      </c>
      <c r="R33" s="15">
        <f t="shared" ca="1" si="32"/>
        <v>9.513609336337113E-2</v>
      </c>
      <c r="S33" s="15">
        <f t="shared" ca="1" si="33"/>
        <v>3.9110684344646748E-2</v>
      </c>
      <c r="T33" s="15">
        <f t="shared" ca="1" si="34"/>
        <v>5.1999852273146949E-2</v>
      </c>
      <c r="U33" s="15">
        <f t="shared" ca="1" si="35"/>
        <v>4.0255567455774275E-3</v>
      </c>
      <c r="V33" s="15">
        <f t="shared" ca="1" si="35"/>
        <v>4.8749861506075269E-3</v>
      </c>
      <c r="W33" s="15">
        <f t="shared" ca="1" si="35"/>
        <v>1.5105070724230897E-2</v>
      </c>
      <c r="X33" s="15">
        <f t="shared" ca="1" si="36"/>
        <v>0.71969553495586658</v>
      </c>
      <c r="Z33" s="16">
        <f t="shared" ca="1" si="41"/>
        <v>4.3888040000000004</v>
      </c>
      <c r="AB33" s="16">
        <f t="shared" ca="1" si="42"/>
        <v>8.4000000000000005E-2</v>
      </c>
      <c r="AC33" s="16">
        <f t="shared" ca="1" si="43"/>
        <v>3.117</v>
      </c>
      <c r="AD33" s="16">
        <f t="shared" ca="1" si="37"/>
        <v>19.487196000000001</v>
      </c>
      <c r="AF33" s="17">
        <f t="shared" ca="1" si="38"/>
        <v>0.16208605089190087</v>
      </c>
      <c r="AH33" s="17">
        <f t="shared" ca="1" si="39"/>
        <v>3.1022639140229715E-3</v>
      </c>
      <c r="AI33" s="17">
        <f t="shared" ca="1" si="40"/>
        <v>0.11511615023820955</v>
      </c>
      <c r="AJ33" s="17">
        <f t="shared" ca="1" si="44"/>
        <v>0.71969553495586658</v>
      </c>
    </row>
    <row r="34" spans="1:36" hidden="1">
      <c r="A34" s="13" t="s">
        <v>55</v>
      </c>
      <c r="B34" s="14">
        <f ca="1">OFFSET('Ireland RAW'!B$7,(ROW('Ireland RAW'!B16)-7)*3,0)</f>
        <v>28130</v>
      </c>
      <c r="C34" s="14">
        <f ca="1">OFFSET('Ireland RAW'!C$7,(ROW('Ireland RAW'!C16)-7)*3,0)</f>
        <v>7620.72</v>
      </c>
      <c r="D34" s="14">
        <f ca="1">OFFSET('Ireland RAW'!D$7,(ROW('Ireland RAW'!D16)-7)*3,0)</f>
        <v>4516.72</v>
      </c>
      <c r="E34" s="14">
        <f ca="1">OFFSET('Ireland RAW'!E$7,(ROW('Ireland RAW'!E16)-7)*3,0)</f>
        <v>82</v>
      </c>
      <c r="F34" s="14">
        <f ca="1">OFFSET('Ireland RAW'!F$7,(ROW('Ireland RAW'!F16)-7)*3,0)</f>
        <v>2487</v>
      </c>
      <c r="G34" s="14">
        <f ca="1">OFFSET('Ireland RAW'!G$7,(ROW('Ireland RAW'!G16)-7)*3,0)</f>
        <v>1103</v>
      </c>
      <c r="H34" s="14">
        <f ca="1">OFFSET('Ireland RAW'!H$7,(ROW('Ireland RAW'!H16)-7)*3,0)</f>
        <v>1275</v>
      </c>
      <c r="I34" s="14">
        <f ca="1">OFFSET('Ireland RAW'!I$7,(ROW('Ireland RAW'!I16)-7)*3,0)</f>
        <v>109</v>
      </c>
      <c r="J34" s="14">
        <f ca="1">OFFSET('Ireland RAW'!J$7,(ROW('Ireland RAW'!J16)-7)*3,0)</f>
        <v>129</v>
      </c>
      <c r="K34" s="14">
        <f ca="1">OFFSET('Ireland RAW'!K$7,(ROW('Ireland RAW'!K16)-7)*3,0)</f>
        <v>406</v>
      </c>
      <c r="L34" s="14">
        <f ca="1">OFFSET('Ireland RAW'!L$7,(ROW('Ireland RAW'!L16)-7)*3,0)</f>
        <v>20509.28</v>
      </c>
      <c r="M34" s="18"/>
      <c r="N34" s="15">
        <f t="shared" ca="1" si="28"/>
        <v>1</v>
      </c>
      <c r="O34" s="15">
        <f t="shared" ca="1" si="29"/>
        <v>0.27091077141841452</v>
      </c>
      <c r="P34" s="15">
        <f t="shared" ca="1" si="30"/>
        <v>0.16056594383220762</v>
      </c>
      <c r="Q34" s="15">
        <f t="shared" ca="1" si="31"/>
        <v>2.915037326697476E-3</v>
      </c>
      <c r="R34" s="15">
        <f t="shared" ca="1" si="32"/>
        <v>8.8410949164592967E-2</v>
      </c>
      <c r="S34" s="15">
        <f t="shared" ca="1" si="33"/>
        <v>3.9210806967650197E-2</v>
      </c>
      <c r="T34" s="15">
        <f t="shared" ca="1" si="34"/>
        <v>4.5325275506576605E-2</v>
      </c>
      <c r="U34" s="15">
        <f t="shared" ca="1" si="35"/>
        <v>3.8748666903661573E-3</v>
      </c>
      <c r="V34" s="15">
        <f t="shared" ca="1" si="35"/>
        <v>4.5858514041948097E-3</v>
      </c>
      <c r="W34" s="15">
        <f t="shared" ca="1" si="35"/>
        <v>1.443298969072165E-2</v>
      </c>
      <c r="X34" s="15">
        <f t="shared" ca="1" si="36"/>
        <v>0.72908922858158542</v>
      </c>
      <c r="Z34" s="16">
        <f t="shared" ca="1" si="41"/>
        <v>4.5167200000000003</v>
      </c>
      <c r="AB34" s="16">
        <f t="shared" ca="1" si="42"/>
        <v>8.2000000000000003E-2</v>
      </c>
      <c r="AC34" s="16">
        <f t="shared" ca="1" si="43"/>
        <v>3.0219999999999998</v>
      </c>
      <c r="AD34" s="16">
        <f t="shared" ca="1" si="37"/>
        <v>20.50928</v>
      </c>
      <c r="AF34" s="17">
        <f t="shared" ca="1" si="38"/>
        <v>0.16056594383220762</v>
      </c>
      <c r="AH34" s="17">
        <f t="shared" ca="1" si="39"/>
        <v>2.915037326697476E-3</v>
      </c>
      <c r="AI34" s="17">
        <f t="shared" ca="1" si="40"/>
        <v>0.10742979025950943</v>
      </c>
      <c r="AJ34" s="17">
        <f t="shared" ca="1" si="44"/>
        <v>0.72908922858158542</v>
      </c>
    </row>
    <row r="35" spans="1:36" hidden="1">
      <c r="A35" s="13" t="s">
        <v>56</v>
      </c>
      <c r="B35" s="14">
        <f ca="1">OFFSET('Ireland RAW'!B$7,(ROW('Ireland RAW'!B17)-7)*3,0)</f>
        <v>29687</v>
      </c>
      <c r="C35" s="14">
        <f ca="1">OFFSET('Ireland RAW'!C$7,(ROW('Ireland RAW'!C17)-7)*3,0)</f>
        <v>7291.8680000000004</v>
      </c>
      <c r="D35" s="14">
        <f ca="1">OFFSET('Ireland RAW'!D$7,(ROW('Ireland RAW'!D17)-7)*3,0)</f>
        <v>4255.8680000000004</v>
      </c>
      <c r="E35" s="14">
        <f ca="1">OFFSET('Ireland RAW'!E$7,(ROW('Ireland RAW'!E17)-7)*3,0)</f>
        <v>83</v>
      </c>
      <c r="F35" s="14">
        <f ca="1">OFFSET('Ireland RAW'!F$7,(ROW('Ireland RAW'!F17)-7)*3,0)</f>
        <v>2533</v>
      </c>
      <c r="G35" s="14">
        <f ca="1">OFFSET('Ireland RAW'!G$7,(ROW('Ireland RAW'!G17)-7)*3,0)</f>
        <v>1127</v>
      </c>
      <c r="H35" s="14">
        <f ca="1">OFFSET('Ireland RAW'!H$7,(ROW('Ireland RAW'!H17)-7)*3,0)</f>
        <v>1285</v>
      </c>
      <c r="I35" s="14">
        <f ca="1">OFFSET('Ireland RAW'!I$7,(ROW('Ireland RAW'!I17)-7)*3,0)</f>
        <v>121</v>
      </c>
      <c r="J35" s="14">
        <f ca="1">OFFSET('Ireland RAW'!J$7,(ROW('Ireland RAW'!J17)-7)*3,0)</f>
        <v>108</v>
      </c>
      <c r="K35" s="14">
        <f ca="1">OFFSET('Ireland RAW'!K$7,(ROW('Ireland RAW'!K17)-7)*3,0)</f>
        <v>312</v>
      </c>
      <c r="L35" s="14">
        <f ca="1">OFFSET('Ireland RAW'!L$7,(ROW('Ireland RAW'!L17)-7)*3,0)</f>
        <v>22395.131999999998</v>
      </c>
      <c r="M35" s="18"/>
      <c r="N35" s="15">
        <f t="shared" ca="1" si="28"/>
        <v>1</v>
      </c>
      <c r="O35" s="15">
        <f t="shared" ca="1" si="29"/>
        <v>0.24562495368343046</v>
      </c>
      <c r="P35" s="15">
        <f t="shared" ca="1" si="30"/>
        <v>0.14335796813420018</v>
      </c>
      <c r="Q35" s="15">
        <f t="shared" ca="1" si="31"/>
        <v>2.795836561457877E-3</v>
      </c>
      <c r="R35" s="15">
        <f t="shared" ca="1" si="32"/>
        <v>8.5323542291238591E-2</v>
      </c>
      <c r="S35" s="15">
        <f t="shared" ca="1" si="33"/>
        <v>3.7962744635699125E-2</v>
      </c>
      <c r="T35" s="15">
        <f t="shared" ca="1" si="34"/>
        <v>4.3284939535823762E-2</v>
      </c>
      <c r="U35" s="15">
        <f t="shared" ca="1" si="35"/>
        <v>4.0758581197157008E-3</v>
      </c>
      <c r="V35" s="15">
        <f t="shared" ca="1" si="35"/>
        <v>3.6379560076801295E-3</v>
      </c>
      <c r="W35" s="15">
        <f t="shared" ca="1" si="35"/>
        <v>1.0509650688853707E-2</v>
      </c>
      <c r="X35" s="15">
        <f t="shared" ca="1" si="36"/>
        <v>0.75437504631656949</v>
      </c>
      <c r="Z35" s="16">
        <f t="shared" ca="1" si="41"/>
        <v>4.2558680000000004</v>
      </c>
      <c r="AB35" s="16">
        <f t="shared" ca="1" si="42"/>
        <v>8.3000000000000004E-2</v>
      </c>
      <c r="AC35" s="16">
        <f t="shared" ca="1" si="43"/>
        <v>2.9529999999999998</v>
      </c>
      <c r="AD35" s="16">
        <f t="shared" ca="1" si="37"/>
        <v>22.395131999999997</v>
      </c>
      <c r="AF35" s="17">
        <f t="shared" ca="1" si="38"/>
        <v>0.14335796813420018</v>
      </c>
      <c r="AH35" s="17">
        <f t="shared" ca="1" si="39"/>
        <v>2.795836561457877E-3</v>
      </c>
      <c r="AI35" s="17">
        <f t="shared" ca="1" si="40"/>
        <v>9.9471148987772429E-2</v>
      </c>
      <c r="AJ35" s="17">
        <f t="shared" ca="1" si="44"/>
        <v>0.75437504631656949</v>
      </c>
    </row>
    <row r="36" spans="1:36" hidden="1">
      <c r="A36" s="13" t="s">
        <v>57</v>
      </c>
      <c r="B36" s="14">
        <f ca="1">OFFSET('Ireland RAW'!B$7,(ROW('Ireland RAW'!B18)-7)*3,0)</f>
        <v>31735</v>
      </c>
      <c r="C36" s="14">
        <f ca="1">OFFSET('Ireland RAW'!C$7,(ROW('Ireland RAW'!C18)-7)*3,0)</f>
        <v>6907.4920000000002</v>
      </c>
      <c r="D36" s="14">
        <f ca="1">OFFSET('Ireland RAW'!D$7,(ROW('Ireland RAW'!D18)-7)*3,0)</f>
        <v>4091.4920000000002</v>
      </c>
      <c r="E36" s="14">
        <f ca="1">OFFSET('Ireland RAW'!E$7,(ROW('Ireland RAW'!E18)-7)*3,0)</f>
        <v>85</v>
      </c>
      <c r="F36" s="14">
        <f ca="1">OFFSET('Ireland RAW'!F$7,(ROW('Ireland RAW'!F18)-7)*3,0)</f>
        <v>2340</v>
      </c>
      <c r="G36" s="14">
        <f ca="1">OFFSET('Ireland RAW'!G$7,(ROW('Ireland RAW'!G18)-7)*3,0)</f>
        <v>850</v>
      </c>
      <c r="H36" s="14">
        <f ca="1">OFFSET('Ireland RAW'!H$7,(ROW('Ireland RAW'!H18)-7)*3,0)</f>
        <v>1363</v>
      </c>
      <c r="I36" s="14">
        <f ca="1">OFFSET('Ireland RAW'!I$7,(ROW('Ireland RAW'!I18)-7)*3,0)</f>
        <v>126</v>
      </c>
      <c r="J36" s="14">
        <f ca="1">OFFSET('Ireland RAW'!J$7,(ROW('Ireland RAW'!J18)-7)*3,0)</f>
        <v>97</v>
      </c>
      <c r="K36" s="14">
        <f ca="1">OFFSET('Ireland RAW'!K$7,(ROW('Ireland RAW'!K18)-7)*3,0)</f>
        <v>294</v>
      </c>
      <c r="L36" s="14">
        <f ca="1">OFFSET('Ireland RAW'!L$7,(ROW('Ireland RAW'!L18)-7)*3,0)</f>
        <v>24827.508000000002</v>
      </c>
      <c r="M36" s="18"/>
      <c r="N36" s="15">
        <f t="shared" ca="1" si="28"/>
        <v>1</v>
      </c>
      <c r="O36" s="15">
        <f t="shared" ca="1" si="29"/>
        <v>0.21766163541830788</v>
      </c>
      <c r="P36" s="15">
        <f t="shared" ca="1" si="30"/>
        <v>0.1289268000630219</v>
      </c>
      <c r="Q36" s="15">
        <f t="shared" ca="1" si="31"/>
        <v>2.678430754687254E-3</v>
      </c>
      <c r="R36" s="15">
        <f t="shared" ca="1" si="32"/>
        <v>7.3735623129037337E-2</v>
      </c>
      <c r="S36" s="15">
        <f t="shared" ca="1" si="33"/>
        <v>2.6784307546872537E-2</v>
      </c>
      <c r="T36" s="15">
        <f t="shared" ca="1" si="34"/>
        <v>4.2949424925161496E-2</v>
      </c>
      <c r="U36" s="15">
        <f t="shared" ca="1" si="35"/>
        <v>3.9703797069481645E-3</v>
      </c>
      <c r="V36" s="15">
        <f t="shared" ca="1" si="35"/>
        <v>3.0565621553489838E-3</v>
      </c>
      <c r="W36" s="15">
        <f t="shared" ca="1" si="35"/>
        <v>9.2642193162123833E-3</v>
      </c>
      <c r="X36" s="15">
        <f t="shared" ca="1" si="36"/>
        <v>0.78233836458169215</v>
      </c>
      <c r="Z36" s="16">
        <f t="shared" ca="1" si="41"/>
        <v>4.0914920000000006</v>
      </c>
      <c r="AB36" s="16">
        <f t="shared" ca="1" si="42"/>
        <v>8.5000000000000006E-2</v>
      </c>
      <c r="AC36" s="16">
        <f t="shared" ca="1" si="43"/>
        <v>2.7309999999999999</v>
      </c>
      <c r="AD36" s="16">
        <f t="shared" ca="1" si="37"/>
        <v>24.827508000000002</v>
      </c>
      <c r="AF36" s="17">
        <f t="shared" ca="1" si="38"/>
        <v>0.1289268000630219</v>
      </c>
      <c r="AH36" s="17">
        <f t="shared" ca="1" si="39"/>
        <v>2.678430754687254E-3</v>
      </c>
      <c r="AI36" s="17">
        <f t="shared" ca="1" si="40"/>
        <v>8.6056404600598699E-2</v>
      </c>
      <c r="AJ36" s="17">
        <f t="shared" ca="1" si="44"/>
        <v>0.78233836458169215</v>
      </c>
    </row>
    <row r="37" spans="1:36" hidden="1">
      <c r="A37" s="13" t="s">
        <v>58</v>
      </c>
      <c r="B37" s="14">
        <f ca="1">OFFSET('Ireland RAW'!B$7,(ROW('Ireland RAW'!B19)-7)*3,0)</f>
        <v>31678</v>
      </c>
      <c r="C37" s="14">
        <f ca="1">OFFSET('Ireland RAW'!C$7,(ROW('Ireland RAW'!C19)-7)*3,0)</f>
        <v>6552.625</v>
      </c>
      <c r="D37" s="14">
        <f ca="1">OFFSET('Ireland RAW'!D$7,(ROW('Ireland RAW'!D19)-7)*3,0)</f>
        <v>4142.625</v>
      </c>
      <c r="E37" s="14">
        <f ca="1">OFFSET('Ireland RAW'!E$7,(ROW('Ireland RAW'!E19)-7)*3,0)</f>
        <v>60</v>
      </c>
      <c r="F37" s="14">
        <f ca="1">OFFSET('Ireland RAW'!F$7,(ROW('Ireland RAW'!F19)-7)*3,0)</f>
        <v>2000</v>
      </c>
      <c r="G37" s="14">
        <f ca="1">OFFSET('Ireland RAW'!G$7,(ROW('Ireland RAW'!G19)-7)*3,0)</f>
        <v>616</v>
      </c>
      <c r="H37" s="14">
        <f ca="1">OFFSET('Ireland RAW'!H$7,(ROW('Ireland RAW'!H19)-7)*3,0)</f>
        <v>1200</v>
      </c>
      <c r="I37" s="14">
        <f ca="1">OFFSET('Ireland RAW'!I$7,(ROW('Ireland RAW'!I19)-7)*3,0)</f>
        <v>184</v>
      </c>
      <c r="J37" s="14">
        <f ca="1">OFFSET('Ireland RAW'!J$7,(ROW('Ireland RAW'!J19)-7)*3,0)</f>
        <v>87</v>
      </c>
      <c r="K37" s="14">
        <f ca="1">OFFSET('Ireland RAW'!K$7,(ROW('Ireland RAW'!K19)-7)*3,0)</f>
        <v>263</v>
      </c>
      <c r="L37" s="14">
        <f ca="1">OFFSET('Ireland RAW'!L$7,(ROW('Ireland RAW'!L19)-7)*3,0)</f>
        <v>25125.375</v>
      </c>
      <c r="M37" s="18"/>
      <c r="N37" s="15">
        <f t="shared" ca="1" si="28"/>
        <v>1</v>
      </c>
      <c r="O37" s="15">
        <f t="shared" ca="1" si="29"/>
        <v>0.20685096912683881</v>
      </c>
      <c r="P37" s="15">
        <f t="shared" ca="1" si="30"/>
        <v>0.13077293389734201</v>
      </c>
      <c r="Q37" s="15">
        <f t="shared" ca="1" si="31"/>
        <v>1.8940589683692152E-3</v>
      </c>
      <c r="R37" s="15">
        <f t="shared" ca="1" si="32"/>
        <v>6.3135298945640503E-2</v>
      </c>
      <c r="S37" s="15">
        <f t="shared" ca="1" si="33"/>
        <v>1.9445672075257277E-2</v>
      </c>
      <c r="T37" s="15">
        <f t="shared" ca="1" si="34"/>
        <v>3.7881179367384304E-2</v>
      </c>
      <c r="U37" s="15">
        <f t="shared" ca="1" si="35"/>
        <v>5.8084475029989268E-3</v>
      </c>
      <c r="V37" s="15">
        <f t="shared" ca="1" si="35"/>
        <v>2.746385504135362E-3</v>
      </c>
      <c r="W37" s="15">
        <f t="shared" ca="1" si="35"/>
        <v>8.302291811351727E-3</v>
      </c>
      <c r="X37" s="15">
        <f t="shared" ca="1" si="36"/>
        <v>0.79314903087316113</v>
      </c>
      <c r="Z37" s="16">
        <f t="shared" ca="1" si="41"/>
        <v>4.1426249999999998</v>
      </c>
      <c r="AB37" s="16">
        <f t="shared" ca="1" si="42"/>
        <v>0.06</v>
      </c>
      <c r="AC37" s="16">
        <f t="shared" ca="1" si="43"/>
        <v>2.35</v>
      </c>
      <c r="AD37" s="16">
        <f t="shared" ca="1" si="37"/>
        <v>25.125374999999998</v>
      </c>
      <c r="AF37" s="17">
        <f t="shared" ca="1" si="38"/>
        <v>0.13077293389734201</v>
      </c>
      <c r="AH37" s="17">
        <f t="shared" ca="1" si="39"/>
        <v>1.8940589683692152E-3</v>
      </c>
      <c r="AI37" s="17">
        <f t="shared" ca="1" si="40"/>
        <v>7.418397626112759E-2</v>
      </c>
      <c r="AJ37" s="17">
        <f t="shared" ca="1" si="44"/>
        <v>0.79314903087316113</v>
      </c>
    </row>
    <row r="38" spans="1:36" hidden="1">
      <c r="A38" s="13" t="s">
        <v>59</v>
      </c>
      <c r="B38" s="14">
        <f ca="1">OFFSET('Ireland RAW'!B$7,(ROW('Ireland RAW'!B20)-7)*3,0)</f>
        <v>31260</v>
      </c>
      <c r="C38" s="14">
        <f ca="1">OFFSET('Ireland RAW'!C$7,(ROW('Ireland RAW'!C20)-7)*3,0)</f>
        <v>6493.7240000000002</v>
      </c>
      <c r="D38" s="14">
        <f ca="1">OFFSET('Ireland RAW'!D$7,(ROW('Ireland RAW'!D20)-7)*3,0)</f>
        <v>3930.7240000000002</v>
      </c>
      <c r="E38" s="14">
        <f ca="1">OFFSET('Ireland RAW'!E$7,(ROW('Ireland RAW'!E20)-7)*3,0)</f>
        <v>82</v>
      </c>
      <c r="F38" s="14">
        <f ca="1">OFFSET('Ireland RAW'!F$7,(ROW('Ireland RAW'!F20)-7)*3,0)</f>
        <v>2166</v>
      </c>
      <c r="G38" s="14">
        <f ca="1">OFFSET('Ireland RAW'!G$7,(ROW('Ireland RAW'!G20)-7)*3,0)</f>
        <v>844</v>
      </c>
      <c r="H38" s="14">
        <f ca="1">OFFSET('Ireland RAW'!H$7,(ROW('Ireland RAW'!H20)-7)*3,0)</f>
        <v>1147</v>
      </c>
      <c r="I38" s="14">
        <f ca="1">OFFSET('Ireland RAW'!I$7,(ROW('Ireland RAW'!I20)-7)*3,0)</f>
        <v>174</v>
      </c>
      <c r="J38" s="14">
        <f ca="1">OFFSET('Ireland RAW'!J$7,(ROW('Ireland RAW'!J20)-7)*3,0)</f>
        <v>79</v>
      </c>
      <c r="K38" s="14">
        <f ca="1">OFFSET('Ireland RAW'!K$7,(ROW('Ireland RAW'!K20)-7)*3,0)</f>
        <v>236</v>
      </c>
      <c r="L38" s="14">
        <f ca="1">OFFSET('Ireland RAW'!L$7,(ROW('Ireland RAW'!L20)-7)*3,0)</f>
        <v>24766.275999999998</v>
      </c>
      <c r="M38" s="18"/>
      <c r="N38" s="15">
        <f t="shared" ca="1" si="28"/>
        <v>1</v>
      </c>
      <c r="O38" s="15">
        <f t="shared" ca="1" si="29"/>
        <v>0.20773269353806784</v>
      </c>
      <c r="P38" s="15">
        <f t="shared" ca="1" si="30"/>
        <v>0.12574293026231606</v>
      </c>
      <c r="Q38" s="15">
        <f t="shared" ca="1" si="31"/>
        <v>2.6231605886116445E-3</v>
      </c>
      <c r="R38" s="15">
        <f t="shared" ca="1" si="32"/>
        <v>6.9289827255278311E-2</v>
      </c>
      <c r="S38" s="15">
        <f t="shared" ca="1" si="33"/>
        <v>2.6999360204734486E-2</v>
      </c>
      <c r="T38" s="15">
        <f t="shared" ca="1" si="34"/>
        <v>3.6692258477287271E-2</v>
      </c>
      <c r="U38" s="15">
        <f t="shared" ca="1" si="35"/>
        <v>5.5662188099808059E-3</v>
      </c>
      <c r="V38" s="15">
        <f t="shared" ca="1" si="35"/>
        <v>2.527191298784389E-3</v>
      </c>
      <c r="W38" s="15">
        <f t="shared" ca="1" si="35"/>
        <v>7.5495841330774152E-3</v>
      </c>
      <c r="X38" s="15">
        <f t="shared" ca="1" si="36"/>
        <v>0.79226730646193211</v>
      </c>
      <c r="Z38" s="16">
        <f t="shared" ca="1" si="41"/>
        <v>3.9307240000000001</v>
      </c>
      <c r="AB38" s="16">
        <f t="shared" ca="1" si="42"/>
        <v>8.2000000000000003E-2</v>
      </c>
      <c r="AC38" s="16">
        <f t="shared" ca="1" si="43"/>
        <v>2.4809999999999999</v>
      </c>
      <c r="AD38" s="16">
        <f t="shared" ca="1" si="37"/>
        <v>24.766275999999998</v>
      </c>
      <c r="AF38" s="17">
        <f t="shared" ca="1" si="38"/>
        <v>0.12574293026231606</v>
      </c>
      <c r="AH38" s="17">
        <f t="shared" ca="1" si="39"/>
        <v>2.6231605886116445E-3</v>
      </c>
      <c r="AI38" s="17">
        <f t="shared" ca="1" si="40"/>
        <v>7.9366602687140103E-2</v>
      </c>
      <c r="AJ38" s="17">
        <f t="shared" ca="1" si="44"/>
        <v>0.79226730646193211</v>
      </c>
    </row>
    <row r="39" spans="1:36" hidden="1">
      <c r="A39" s="13" t="s">
        <v>60</v>
      </c>
      <c r="B39" s="14">
        <f ca="1">OFFSET('Ireland RAW'!B$7,(ROW('Ireland RAW'!B21)-7)*3,0)</f>
        <v>31385</v>
      </c>
      <c r="C39" s="14">
        <f ca="1">OFFSET('Ireland RAW'!C$7,(ROW('Ireland RAW'!C21)-7)*3,0)</f>
        <v>6301.9120000000003</v>
      </c>
      <c r="D39" s="14">
        <f ca="1">OFFSET('Ireland RAW'!D$7,(ROW('Ireland RAW'!D21)-7)*3,0)</f>
        <v>3900.9119999999998</v>
      </c>
      <c r="E39" s="14">
        <f ca="1">OFFSET('Ireland RAW'!E$7,(ROW('Ireland RAW'!E21)-7)*3,0)</f>
        <v>42</v>
      </c>
      <c r="F39" s="14">
        <f ca="1">OFFSET('Ireland RAW'!F$7,(ROW('Ireland RAW'!F21)-7)*3,0)</f>
        <v>2063</v>
      </c>
      <c r="G39" s="14">
        <f ca="1">OFFSET('Ireland RAW'!G$7,(ROW('Ireland RAW'!G21)-7)*3,0)</f>
        <v>821</v>
      </c>
      <c r="H39" s="14">
        <f ca="1">OFFSET('Ireland RAW'!H$7,(ROW('Ireland RAW'!H21)-7)*3,0)</f>
        <v>1036</v>
      </c>
      <c r="I39" s="14">
        <f ca="1">OFFSET('Ireland RAW'!I$7,(ROW('Ireland RAW'!I21)-7)*3,0)</f>
        <v>206</v>
      </c>
      <c r="J39" s="14">
        <f ca="1">OFFSET('Ireland RAW'!J$7,(ROW('Ireland RAW'!J21)-7)*3,0)</f>
        <v>65</v>
      </c>
      <c r="K39" s="14">
        <f ca="1">OFFSET('Ireland RAW'!K$7,(ROW('Ireland RAW'!K21)-7)*3,0)</f>
        <v>231</v>
      </c>
      <c r="L39" s="14">
        <f ca="1">OFFSET('Ireland RAW'!L$7,(ROW('Ireland RAW'!L21)-7)*3,0)</f>
        <v>25083.088</v>
      </c>
      <c r="M39" s="18"/>
      <c r="N39" s="15">
        <f t="shared" ca="1" si="28"/>
        <v>1</v>
      </c>
      <c r="O39" s="15">
        <f t="shared" ca="1" si="29"/>
        <v>0.20079375497849292</v>
      </c>
      <c r="P39" s="15">
        <f t="shared" ca="1" si="30"/>
        <v>0.12429224151664807</v>
      </c>
      <c r="Q39" s="15">
        <f t="shared" ca="1" si="31"/>
        <v>1.3382188943762943E-3</v>
      </c>
      <c r="R39" s="15">
        <f t="shared" ca="1" si="32"/>
        <v>6.5732037597578466E-2</v>
      </c>
      <c r="S39" s="15">
        <f t="shared" ca="1" si="33"/>
        <v>2.6158993149593756E-2</v>
      </c>
      <c r="T39" s="15">
        <f t="shared" ca="1" si="34"/>
        <v>3.3009399394615259E-2</v>
      </c>
      <c r="U39" s="15">
        <f t="shared" ca="1" si="35"/>
        <v>6.5636450533694442E-3</v>
      </c>
      <c r="V39" s="15">
        <f t="shared" ca="1" si="35"/>
        <v>2.0710530508204557E-3</v>
      </c>
      <c r="W39" s="15">
        <f t="shared" ca="1" si="35"/>
        <v>7.3602039190696191E-3</v>
      </c>
      <c r="X39" s="15">
        <f t="shared" ca="1" si="36"/>
        <v>0.79920624502150706</v>
      </c>
      <c r="Z39" s="16">
        <f t="shared" ca="1" si="41"/>
        <v>3.9009119999999999</v>
      </c>
      <c r="AB39" s="16">
        <f t="shared" ca="1" si="42"/>
        <v>4.2000000000000003E-2</v>
      </c>
      <c r="AC39" s="16">
        <f t="shared" ca="1" si="43"/>
        <v>2.359</v>
      </c>
      <c r="AD39" s="16">
        <f t="shared" ca="1" si="37"/>
        <v>25.083088</v>
      </c>
      <c r="AF39" s="17">
        <f t="shared" ca="1" si="38"/>
        <v>0.12429224151664807</v>
      </c>
      <c r="AH39" s="17">
        <f t="shared" ca="1" si="39"/>
        <v>1.3382188943762943E-3</v>
      </c>
      <c r="AI39" s="17">
        <f t="shared" ca="1" si="40"/>
        <v>7.516329456746855E-2</v>
      </c>
      <c r="AJ39" s="17">
        <f t="shared" ca="1" si="44"/>
        <v>0.79920624502150706</v>
      </c>
    </row>
    <row r="40" spans="1:36" hidden="1">
      <c r="A40" s="13" t="s">
        <v>61</v>
      </c>
      <c r="B40" s="14">
        <f ca="1">OFFSET('Ireland RAW'!B$7,(ROW('Ireland RAW'!B22)-7)*3,0)</f>
        <v>31363</v>
      </c>
      <c r="C40" s="14">
        <f ca="1">OFFSET('Ireland RAW'!C$7,(ROW('Ireland RAW'!C22)-7)*3,0)</f>
        <v>6114.393</v>
      </c>
      <c r="D40" s="14">
        <f ca="1">OFFSET('Ireland RAW'!D$7,(ROW('Ireland RAW'!D22)-7)*3,0)</f>
        <v>3682.393</v>
      </c>
      <c r="E40" s="14">
        <f ca="1">OFFSET('Ireland RAW'!E$7,(ROW('Ireland RAW'!E22)-7)*3,0)</f>
        <v>75</v>
      </c>
      <c r="F40" s="14">
        <f ca="1">OFFSET('Ireland RAW'!F$7,(ROW('Ireland RAW'!F22)-7)*3,0)</f>
        <v>2087</v>
      </c>
      <c r="G40" s="14">
        <f ca="1">OFFSET('Ireland RAW'!G$7,(ROW('Ireland RAW'!G22)-7)*3,0)</f>
        <v>811</v>
      </c>
      <c r="H40" s="14">
        <f ca="1">OFFSET('Ireland RAW'!H$7,(ROW('Ireland RAW'!H22)-7)*3,0)</f>
        <v>1079</v>
      </c>
      <c r="I40" s="14">
        <f ca="1">OFFSET('Ireland RAW'!I$7,(ROW('Ireland RAW'!I22)-7)*3,0)</f>
        <v>197</v>
      </c>
      <c r="J40" s="14">
        <f ca="1">OFFSET('Ireland RAW'!J$7,(ROW('Ireland RAW'!J22)-7)*3,0)</f>
        <v>64</v>
      </c>
      <c r="K40" s="14">
        <f ca="1">OFFSET('Ireland RAW'!K$7,(ROW('Ireland RAW'!K22)-7)*3,0)</f>
        <v>206</v>
      </c>
      <c r="L40" s="14">
        <f ca="1">OFFSET('Ireland RAW'!L$7,(ROW('Ireland RAW'!L22)-7)*3,0)</f>
        <v>25248.607</v>
      </c>
      <c r="M40" s="18"/>
      <c r="N40" s="15">
        <f t="shared" ca="1" si="28"/>
        <v>1</v>
      </c>
      <c r="O40" s="15">
        <f t="shared" ca="1" si="29"/>
        <v>0.19495561649076937</v>
      </c>
      <c r="P40" s="15">
        <f t="shared" ca="1" si="30"/>
        <v>0.11741201415680898</v>
      </c>
      <c r="Q40" s="15">
        <f t="shared" ca="1" si="31"/>
        <v>2.3913528680292065E-3</v>
      </c>
      <c r="R40" s="15">
        <f t="shared" ca="1" si="32"/>
        <v>6.6543379141026052E-2</v>
      </c>
      <c r="S40" s="15">
        <f t="shared" ca="1" si="33"/>
        <v>2.5858495679622485E-2</v>
      </c>
      <c r="T40" s="15">
        <f t="shared" ca="1" si="34"/>
        <v>3.4403596594713516E-2</v>
      </c>
      <c r="U40" s="15">
        <f t="shared" ca="1" si="35"/>
        <v>6.2812868666900484E-3</v>
      </c>
      <c r="V40" s="15">
        <f t="shared" ca="1" si="35"/>
        <v>2.0406211140515896E-3</v>
      </c>
      <c r="W40" s="15">
        <f t="shared" ca="1" si="35"/>
        <v>6.5682492108535533E-3</v>
      </c>
      <c r="X40" s="15">
        <f t="shared" ca="1" si="36"/>
        <v>0.80504438350923058</v>
      </c>
      <c r="Z40" s="16">
        <f t="shared" ca="1" si="41"/>
        <v>3.6823930000000002</v>
      </c>
      <c r="AB40" s="16">
        <f t="shared" ca="1" si="42"/>
        <v>7.4999999999999997E-2</v>
      </c>
      <c r="AC40" s="16">
        <f t="shared" ca="1" si="43"/>
        <v>2.3570000000000002</v>
      </c>
      <c r="AD40" s="16">
        <f t="shared" ca="1" si="37"/>
        <v>25.248607</v>
      </c>
      <c r="AF40" s="17">
        <f t="shared" ca="1" si="38"/>
        <v>0.11741201415680898</v>
      </c>
      <c r="AH40" s="17">
        <f t="shared" ca="1" si="39"/>
        <v>2.3913528680292065E-3</v>
      </c>
      <c r="AI40" s="17">
        <f t="shared" ca="1" si="40"/>
        <v>7.5152249465931201E-2</v>
      </c>
      <c r="AJ40" s="17">
        <f t="shared" ca="1" si="44"/>
        <v>0.80504438350923058</v>
      </c>
    </row>
    <row r="41" spans="1:36" hidden="1">
      <c r="A41" s="13" t="s">
        <v>62</v>
      </c>
      <c r="B41" s="14">
        <f ca="1">OFFSET('Ireland RAW'!B$7,(ROW('Ireland RAW'!B23)-7)*3,0)</f>
        <v>32035</v>
      </c>
      <c r="C41" s="14">
        <f ca="1">OFFSET('Ireland RAW'!C$7,(ROW('Ireland RAW'!C23)-7)*3,0)</f>
        <v>5859.4070000000002</v>
      </c>
      <c r="D41" s="14">
        <f ca="1">OFFSET('Ireland RAW'!D$7,(ROW('Ireland RAW'!D23)-7)*3,0)</f>
        <v>3678.4070000000002</v>
      </c>
      <c r="E41" s="14">
        <f ca="1">OFFSET('Ireland RAW'!E$7,(ROW('Ireland RAW'!E23)-7)*3,0)</f>
        <v>80</v>
      </c>
      <c r="F41" s="14">
        <f ca="1">OFFSET('Ireland RAW'!F$7,(ROW('Ireland RAW'!F23)-7)*3,0)</f>
        <v>1837</v>
      </c>
      <c r="G41" s="14">
        <f ca="1">OFFSET('Ireland RAW'!G$7,(ROW('Ireland RAW'!G23)-7)*3,0)</f>
        <v>588</v>
      </c>
      <c r="H41" s="14">
        <f ca="1">OFFSET('Ireland RAW'!H$7,(ROW('Ireland RAW'!H23)-7)*3,0)</f>
        <v>1125</v>
      </c>
      <c r="I41" s="14">
        <f ca="1">OFFSET('Ireland RAW'!I$7,(ROW('Ireland RAW'!I23)-7)*3,0)</f>
        <v>123</v>
      </c>
      <c r="J41" s="14">
        <f ca="1">OFFSET('Ireland RAW'!J$7,(ROW('Ireland RAW'!J23)-7)*3,0)</f>
        <v>63</v>
      </c>
      <c r="K41" s="14">
        <f ca="1">OFFSET('Ireland RAW'!K$7,(ROW('Ireland RAW'!K23)-7)*3,0)</f>
        <v>201</v>
      </c>
      <c r="L41" s="14">
        <f ca="1">OFFSET('Ireland RAW'!L$7,(ROW('Ireland RAW'!L23)-7)*3,0)</f>
        <v>26175.593000000001</v>
      </c>
      <c r="M41" s="18"/>
      <c r="N41" s="15">
        <f t="shared" ca="1" si="28"/>
        <v>1</v>
      </c>
      <c r="O41" s="15">
        <f t="shared" ca="1" si="29"/>
        <v>0.18290641485874826</v>
      </c>
      <c r="P41" s="15">
        <f t="shared" ca="1" si="30"/>
        <v>0.11482462931169034</v>
      </c>
      <c r="Q41" s="15">
        <f t="shared" ca="1" si="31"/>
        <v>2.4972686124551274E-3</v>
      </c>
      <c r="R41" s="15">
        <f t="shared" ca="1" si="32"/>
        <v>5.7343530513500857E-2</v>
      </c>
      <c r="S41" s="15">
        <f t="shared" ca="1" si="33"/>
        <v>1.8354924301545186E-2</v>
      </c>
      <c r="T41" s="15">
        <f t="shared" ca="1" si="34"/>
        <v>3.5117839862650227E-2</v>
      </c>
      <c r="U41" s="15">
        <f t="shared" ca="1" si="35"/>
        <v>3.839550491649758E-3</v>
      </c>
      <c r="V41" s="15">
        <f t="shared" ca="1" si="35"/>
        <v>1.9665990323084128E-3</v>
      </c>
      <c r="W41" s="15">
        <f t="shared" ca="1" si="35"/>
        <v>6.2743873887935071E-3</v>
      </c>
      <c r="X41" s="15">
        <f t="shared" ca="1" si="36"/>
        <v>0.81709358514125174</v>
      </c>
      <c r="Z41" s="16">
        <f t="shared" ca="1" si="41"/>
        <v>3.678407</v>
      </c>
      <c r="AB41" s="16">
        <f t="shared" ca="1" si="42"/>
        <v>0.08</v>
      </c>
      <c r="AC41" s="16">
        <f t="shared" ca="1" si="43"/>
        <v>2.101</v>
      </c>
      <c r="AD41" s="16">
        <f t="shared" ca="1" si="37"/>
        <v>26.175592999999999</v>
      </c>
      <c r="AF41" s="17">
        <f t="shared" ca="1" si="38"/>
        <v>0.11482462931169034</v>
      </c>
      <c r="AH41" s="17">
        <f t="shared" ca="1" si="39"/>
        <v>2.4972686124551274E-3</v>
      </c>
      <c r="AI41" s="17">
        <f t="shared" ca="1" si="40"/>
        <v>6.558451693460278E-2</v>
      </c>
      <c r="AJ41" s="17">
        <f t="shared" ca="1" si="44"/>
        <v>0.81709358514125174</v>
      </c>
    </row>
    <row r="42" spans="1:36" hidden="1">
      <c r="A42" s="13" t="s">
        <v>63</v>
      </c>
      <c r="B42" s="14">
        <f ca="1">OFFSET('Ireland RAW'!B$7,(ROW('Ireland RAW'!B24)-7)*3,0)</f>
        <v>31311</v>
      </c>
      <c r="C42" s="14">
        <f ca="1">OFFSET('Ireland RAW'!C$7,(ROW('Ireland RAW'!C24)-7)*3,0)</f>
        <v>4921.0540000000001</v>
      </c>
      <c r="D42" s="14">
        <f ca="1">OFFSET('Ireland RAW'!D$7,(ROW('Ireland RAW'!D24)-7)*3,0)</f>
        <v>3448.0540000000001</v>
      </c>
      <c r="E42" s="14">
        <f ca="1">OFFSET('Ireland RAW'!E$7,(ROW('Ireland RAW'!E24)-7)*3,0)</f>
        <v>81</v>
      </c>
      <c r="F42" s="14">
        <f ca="1">OFFSET('Ireland RAW'!F$7,(ROW('Ireland RAW'!F24)-7)*3,0)</f>
        <v>1224</v>
      </c>
      <c r="G42" s="14">
        <f ca="1">OFFSET('Ireland RAW'!G$7,(ROW('Ireland RAW'!G24)-7)*3,0)</f>
        <v>78</v>
      </c>
      <c r="H42" s="14">
        <f ca="1">OFFSET('Ireland RAW'!H$7,(ROW('Ireland RAW'!H24)-7)*3,0)</f>
        <v>1053</v>
      </c>
      <c r="I42" s="14">
        <f ca="1">OFFSET('Ireland RAW'!I$7,(ROW('Ireland RAW'!I24)-7)*3,0)</f>
        <v>93</v>
      </c>
      <c r="J42" s="14">
        <f ca="1">OFFSET('Ireland RAW'!J$7,(ROW('Ireland RAW'!J24)-7)*3,0)</f>
        <v>30</v>
      </c>
      <c r="K42" s="14">
        <f ca="1">OFFSET('Ireland RAW'!K$7,(ROW('Ireland RAW'!K24)-7)*3,0)</f>
        <v>138</v>
      </c>
      <c r="L42" s="14">
        <f ca="1">OFFSET('Ireland RAW'!L$7,(ROW('Ireland RAW'!L24)-7)*3,0)</f>
        <v>26389.946</v>
      </c>
      <c r="M42" s="18"/>
      <c r="N42" s="15">
        <f t="shared" ca="1" si="28"/>
        <v>1</v>
      </c>
      <c r="O42" s="15">
        <f t="shared" ca="1" si="29"/>
        <v>0.15716693813675706</v>
      </c>
      <c r="P42" s="15">
        <f t="shared" ca="1" si="30"/>
        <v>0.11012276835616876</v>
      </c>
      <c r="Q42" s="15">
        <f t="shared" ca="1" si="31"/>
        <v>2.5869502730669733E-3</v>
      </c>
      <c r="R42" s="15">
        <f t="shared" ca="1" si="32"/>
        <v>3.9091693015234262E-2</v>
      </c>
      <c r="S42" s="15">
        <f t="shared" ca="1" si="33"/>
        <v>2.4911372999904188E-3</v>
      </c>
      <c r="T42" s="15">
        <f t="shared" ca="1" si="34"/>
        <v>3.3630353549870651E-2</v>
      </c>
      <c r="U42" s="15">
        <f t="shared" ca="1" si="35"/>
        <v>2.9702021653731916E-3</v>
      </c>
      <c r="V42" s="15">
        <f t="shared" ca="1" si="35"/>
        <v>9.5812973076554568E-4</v>
      </c>
      <c r="W42" s="15">
        <f t="shared" ca="1" si="35"/>
        <v>4.40739676152151E-3</v>
      </c>
      <c r="X42" s="15">
        <f t="shared" ca="1" si="36"/>
        <v>0.84283306186324292</v>
      </c>
      <c r="Z42" s="16">
        <f t="shared" ca="1" si="41"/>
        <v>3.448054</v>
      </c>
      <c r="AB42" s="16">
        <f t="shared" ca="1" si="42"/>
        <v>8.1000000000000003E-2</v>
      </c>
      <c r="AC42" s="16">
        <f t="shared" ca="1" si="43"/>
        <v>1.3919999999999999</v>
      </c>
      <c r="AD42" s="16">
        <f t="shared" ca="1" si="37"/>
        <v>26.389945999999998</v>
      </c>
      <c r="AF42" s="17">
        <f t="shared" ca="1" si="38"/>
        <v>0.11012276835616876</v>
      </c>
      <c r="AH42" s="17">
        <f t="shared" ca="1" si="39"/>
        <v>2.5869502730669733E-3</v>
      </c>
      <c r="AI42" s="17">
        <f t="shared" ca="1" si="40"/>
        <v>4.4457219507521323E-2</v>
      </c>
      <c r="AJ42" s="17">
        <f t="shared" ca="1" si="44"/>
        <v>0.84283306186324292</v>
      </c>
    </row>
    <row r="43" spans="1:36" hidden="1">
      <c r="A43" s="13" t="s">
        <v>64</v>
      </c>
      <c r="B43" s="14">
        <f ca="1">OFFSET('Ireland RAW'!B$7,(ROW('Ireland RAW'!B25)-7)*3,0)</f>
        <v>31554</v>
      </c>
      <c r="C43" s="14">
        <f ca="1">OFFSET('Ireland RAW'!C$7,(ROW('Ireland RAW'!C25)-7)*3,0)</f>
        <v>5100.4989999999998</v>
      </c>
      <c r="D43" s="14">
        <f ca="1">OFFSET('Ireland RAW'!D$7,(ROW('Ireland RAW'!D25)-7)*3,0)</f>
        <v>3298.4989999999998</v>
      </c>
      <c r="E43" s="14">
        <f ca="1">OFFSET('Ireland RAW'!E$7,(ROW('Ireland RAW'!E25)-7)*3,0)</f>
        <v>55</v>
      </c>
      <c r="F43" s="14">
        <f ca="1">OFFSET('Ireland RAW'!F$7,(ROW('Ireland RAW'!F25)-7)*3,0)</f>
        <v>1521</v>
      </c>
      <c r="G43" s="14">
        <f ca="1">OFFSET('Ireland RAW'!G$7,(ROW('Ireland RAW'!G25)-7)*3,0)</f>
        <v>254</v>
      </c>
      <c r="H43" s="14">
        <f ca="1">OFFSET('Ireland RAW'!H$7,(ROW('Ireland RAW'!H25)-7)*3,0)</f>
        <v>1167</v>
      </c>
      <c r="I43" s="14">
        <f ca="1">OFFSET('Ireland RAW'!I$7,(ROW('Ireland RAW'!I25)-7)*3,0)</f>
        <v>100</v>
      </c>
      <c r="J43" s="14">
        <f ca="1">OFFSET('Ireland RAW'!J$7,(ROW('Ireland RAW'!J25)-7)*3,0)</f>
        <v>63</v>
      </c>
      <c r="K43" s="14">
        <f ca="1">OFFSET('Ireland RAW'!K$7,(ROW('Ireland RAW'!K25)-7)*3,0)</f>
        <v>163</v>
      </c>
      <c r="L43" s="14">
        <f ca="1">OFFSET('Ireland RAW'!L$7,(ROW('Ireland RAW'!L25)-7)*3,0)</f>
        <v>26453.501</v>
      </c>
      <c r="M43" s="18"/>
      <c r="N43" s="15">
        <f t="shared" ca="1" si="28"/>
        <v>1</v>
      </c>
      <c r="O43" s="15">
        <f t="shared" ca="1" si="29"/>
        <v>0.1616435000316917</v>
      </c>
      <c r="P43" s="15">
        <f t="shared" ca="1" si="30"/>
        <v>0.10453505102364201</v>
      </c>
      <c r="Q43" s="15">
        <f t="shared" ca="1" si="31"/>
        <v>1.7430436711668885E-3</v>
      </c>
      <c r="R43" s="15">
        <f t="shared" ca="1" si="32"/>
        <v>4.8203080433542496E-2</v>
      </c>
      <c r="S43" s="15">
        <f t="shared" ca="1" si="33"/>
        <v>8.0496925904798115E-3</v>
      </c>
      <c r="T43" s="15">
        <f t="shared" ca="1" si="34"/>
        <v>3.6984217531850161E-2</v>
      </c>
      <c r="U43" s="15">
        <f t="shared" ca="1" si="35"/>
        <v>3.1691703112125247E-3</v>
      </c>
      <c r="V43" s="15">
        <f t="shared" ca="1" si="35"/>
        <v>1.9965772960638907E-3</v>
      </c>
      <c r="W43" s="15">
        <f t="shared" ca="1" si="35"/>
        <v>5.165747607276415E-3</v>
      </c>
      <c r="X43" s="15">
        <f t="shared" ca="1" si="36"/>
        <v>0.8383564999683083</v>
      </c>
      <c r="Z43" s="16">
        <f t="shared" ca="1" si="41"/>
        <v>3.2984989999999996</v>
      </c>
      <c r="AB43" s="16">
        <f t="shared" ca="1" si="42"/>
        <v>5.5E-2</v>
      </c>
      <c r="AC43" s="16">
        <f t="shared" ca="1" si="43"/>
        <v>1.7470000000000001</v>
      </c>
      <c r="AD43" s="16">
        <f t="shared" ca="1" si="37"/>
        <v>26.453500999999999</v>
      </c>
      <c r="AF43" s="17">
        <f t="shared" ca="1" si="38"/>
        <v>0.10453505102364201</v>
      </c>
      <c r="AH43" s="17">
        <f t="shared" ca="1" si="39"/>
        <v>1.7430436711668885E-3</v>
      </c>
      <c r="AI43" s="17">
        <f t="shared" ca="1" si="40"/>
        <v>5.5365405336882799E-2</v>
      </c>
      <c r="AJ43" s="17">
        <f t="shared" ca="1" si="44"/>
        <v>0.8383564999683083</v>
      </c>
    </row>
    <row r="44" spans="1:36" hidden="1">
      <c r="A44" s="13" t="s">
        <v>65</v>
      </c>
      <c r="B44" s="14">
        <f ca="1">OFFSET('Ireland RAW'!B$7,(ROW('Ireland RAW'!B26)-7)*3,0)</f>
        <v>31551</v>
      </c>
      <c r="C44" s="14">
        <f ca="1">OFFSET('Ireland RAW'!C$7,(ROW('Ireland RAW'!C26)-7)*3,0)</f>
        <v>5148.6880000000001</v>
      </c>
      <c r="D44" s="14">
        <f ca="1">OFFSET('Ireland RAW'!D$7,(ROW('Ireland RAW'!D26)-7)*3,0)</f>
        <v>3460.6880000000001</v>
      </c>
      <c r="E44" s="14">
        <f ca="1">OFFSET('Ireland RAW'!E$7,(ROW('Ireland RAW'!E26)-7)*3,0)</f>
        <v>52</v>
      </c>
      <c r="F44" s="14">
        <f ca="1">OFFSET('Ireland RAW'!F$7,(ROW('Ireland RAW'!F26)-7)*3,0)</f>
        <v>1417</v>
      </c>
      <c r="G44" s="14">
        <f ca="1">OFFSET('Ireland RAW'!G$7,(ROW('Ireland RAW'!G26)-7)*3,0)</f>
        <v>231</v>
      </c>
      <c r="H44" s="14">
        <f ca="1">OFFSET('Ireland RAW'!H$7,(ROW('Ireland RAW'!H26)-7)*3,0)</f>
        <v>1088</v>
      </c>
      <c r="I44" s="14">
        <f ca="1">OFFSET('Ireland RAW'!I$7,(ROW('Ireland RAW'!I26)-7)*3,0)</f>
        <v>98</v>
      </c>
      <c r="J44" s="14">
        <f ca="1">OFFSET('Ireland RAW'!J$7,(ROW('Ireland RAW'!J26)-7)*3,0)</f>
        <v>59</v>
      </c>
      <c r="K44" s="14">
        <f ca="1">OFFSET('Ireland RAW'!K$7,(ROW('Ireland RAW'!K26)-7)*3,0)</f>
        <v>160</v>
      </c>
      <c r="L44" s="14">
        <f ca="1">OFFSET('Ireland RAW'!L$7,(ROW('Ireland RAW'!L26)-7)*3,0)</f>
        <v>26402.311999999998</v>
      </c>
      <c r="M44" s="18"/>
      <c r="N44" s="15">
        <f t="shared" ca="1" si="28"/>
        <v>1</v>
      </c>
      <c r="O44" s="15">
        <f t="shared" ca="1" si="29"/>
        <v>0.16318620645938323</v>
      </c>
      <c r="P44" s="15">
        <f t="shared" ca="1" si="30"/>
        <v>0.10968552502297867</v>
      </c>
      <c r="Q44" s="15">
        <f t="shared" ca="1" si="31"/>
        <v>1.6481252575195715E-3</v>
      </c>
      <c r="R44" s="15">
        <f t="shared" ca="1" si="32"/>
        <v>4.4911413267408322E-2</v>
      </c>
      <c r="S44" s="15">
        <f t="shared" ca="1" si="33"/>
        <v>7.3214795093657888E-3</v>
      </c>
      <c r="T44" s="15">
        <f t="shared" ca="1" si="34"/>
        <v>3.4483851541947955E-2</v>
      </c>
      <c r="U44" s="15">
        <f t="shared" ca="1" si="35"/>
        <v>3.1060822160945772E-3</v>
      </c>
      <c r="V44" s="15">
        <f t="shared" ca="1" si="35"/>
        <v>1.8699882729548984E-3</v>
      </c>
      <c r="W44" s="15">
        <f t="shared" ca="1" si="35"/>
        <v>5.0711546385217585E-3</v>
      </c>
      <c r="X44" s="15">
        <f t="shared" ca="1" si="36"/>
        <v>0.83681379354061669</v>
      </c>
      <c r="Z44" s="16">
        <f t="shared" ca="1" si="41"/>
        <v>3.4606880000000002</v>
      </c>
      <c r="AB44" s="16">
        <f t="shared" ca="1" si="42"/>
        <v>5.1999999999999998E-2</v>
      </c>
      <c r="AC44" s="16">
        <f t="shared" ca="1" si="43"/>
        <v>1.6359999999999999</v>
      </c>
      <c r="AD44" s="16">
        <f t="shared" ca="1" si="37"/>
        <v>26.402311999999998</v>
      </c>
      <c r="AF44" s="17">
        <f t="shared" ca="1" si="38"/>
        <v>0.10968552502297867</v>
      </c>
      <c r="AH44" s="17">
        <f t="shared" ca="1" si="39"/>
        <v>1.6481252575195715E-3</v>
      </c>
      <c r="AI44" s="17">
        <f t="shared" ca="1" si="40"/>
        <v>5.1852556178884977E-2</v>
      </c>
      <c r="AJ44" s="17">
        <f t="shared" ca="1" si="44"/>
        <v>0.83681379354061669</v>
      </c>
    </row>
    <row r="45" spans="1:36" hidden="1">
      <c r="A45" s="13" t="s">
        <v>66</v>
      </c>
      <c r="B45" s="14">
        <f ca="1">OFFSET('Ireland RAW'!B$7,(ROW('Ireland RAW'!B27)-7)*3,0)</f>
        <v>31645</v>
      </c>
      <c r="C45" s="14">
        <f ca="1">OFFSET('Ireland RAW'!C$7,(ROW('Ireland RAW'!C27)-7)*3,0)</f>
        <v>4864.7710000000006</v>
      </c>
      <c r="D45" s="14">
        <f ca="1">OFFSET('Ireland RAW'!D$7,(ROW('Ireland RAW'!D27)-7)*3,0)</f>
        <v>3299.7710000000002</v>
      </c>
      <c r="E45" s="14">
        <f ca="1">OFFSET('Ireland RAW'!E$7,(ROW('Ireland RAW'!E27)-7)*3,0)</f>
        <v>48</v>
      </c>
      <c r="F45" s="14">
        <f ca="1">OFFSET('Ireland RAW'!F$7,(ROW('Ireland RAW'!F27)-7)*3,0)</f>
        <v>1318</v>
      </c>
      <c r="G45" s="14">
        <f ca="1">OFFSET('Ireland RAW'!G$7,(ROW('Ireland RAW'!G27)-7)*3,0)</f>
        <v>246</v>
      </c>
      <c r="H45" s="14">
        <f ca="1">OFFSET('Ireland RAW'!H$7,(ROW('Ireland RAW'!H27)-7)*3,0)</f>
        <v>35</v>
      </c>
      <c r="I45" s="14">
        <f ca="1">OFFSET('Ireland RAW'!I$7,(ROW('Ireland RAW'!I27)-7)*3,0)</f>
        <v>731</v>
      </c>
      <c r="J45" s="14">
        <f ca="1">OFFSET('Ireland RAW'!J$7,(ROW('Ireland RAW'!J27)-7)*3,0)</f>
        <v>57</v>
      </c>
      <c r="K45" s="14">
        <f ca="1">OFFSET('Ireland RAW'!K$7,(ROW('Ireland RAW'!K27)-7)*3,0)</f>
        <v>142</v>
      </c>
      <c r="L45" s="14">
        <f ca="1">OFFSET('Ireland RAW'!L$7,(ROW('Ireland RAW'!L27)-7)*3,0)</f>
        <v>26780.228999999999</v>
      </c>
      <c r="M45" s="18"/>
      <c r="N45" s="15">
        <f t="shared" ca="1" si="28"/>
        <v>1</v>
      </c>
      <c r="O45" s="15">
        <f t="shared" ca="1" si="29"/>
        <v>0.15372953073155318</v>
      </c>
      <c r="P45" s="15">
        <f t="shared" ca="1" si="30"/>
        <v>0.10427464054352979</v>
      </c>
      <c r="Q45" s="15">
        <f t="shared" ca="1" si="31"/>
        <v>1.516827302891452E-3</v>
      </c>
      <c r="R45" s="15">
        <f t="shared" ca="1" si="32"/>
        <v>4.1649549691894452E-2</v>
      </c>
      <c r="S45" s="15">
        <f t="shared" ca="1" si="33"/>
        <v>7.7737399273186914E-3</v>
      </c>
      <c r="T45" s="15">
        <f t="shared" ca="1" si="34"/>
        <v>1.1060199083583505E-3</v>
      </c>
      <c r="U45" s="15">
        <f t="shared" ca="1" si="35"/>
        <v>2.3100015800284406E-2</v>
      </c>
      <c r="V45" s="15">
        <f t="shared" ca="1" si="35"/>
        <v>1.8012324221835993E-3</v>
      </c>
      <c r="W45" s="15">
        <f t="shared" ca="1" si="35"/>
        <v>4.4872807710538793E-3</v>
      </c>
      <c r="X45" s="15">
        <f t="shared" ca="1" si="36"/>
        <v>0.84627046926844685</v>
      </c>
      <c r="Z45" s="16">
        <f t="shared" ca="1" si="41"/>
        <v>3.2997710000000002</v>
      </c>
      <c r="AB45" s="16">
        <f t="shared" ca="1" si="42"/>
        <v>4.8000000000000001E-2</v>
      </c>
      <c r="AC45" s="16">
        <f t="shared" ca="1" si="43"/>
        <v>1.5169999999999999</v>
      </c>
      <c r="AD45" s="16">
        <f t="shared" ca="1" si="37"/>
        <v>26.780228999999999</v>
      </c>
      <c r="AF45" s="17">
        <f t="shared" ca="1" si="38"/>
        <v>0.10427464054352979</v>
      </c>
      <c r="AH45" s="17">
        <f t="shared" ca="1" si="39"/>
        <v>1.516827302891452E-3</v>
      </c>
      <c r="AI45" s="17">
        <f t="shared" ca="1" si="40"/>
        <v>4.793806288513193E-2</v>
      </c>
      <c r="AJ45" s="17">
        <f t="shared" ca="1" si="44"/>
        <v>0.84627046926844685</v>
      </c>
    </row>
    <row r="46" spans="1:36" hidden="1">
      <c r="A46" s="13" t="s">
        <v>67</v>
      </c>
      <c r="B46" s="14">
        <f ca="1">OFFSET('Ireland RAW'!B$7,(ROW('Ireland RAW'!B28)-7)*3,0)</f>
        <v>31189</v>
      </c>
      <c r="C46" s="14">
        <f ca="1">OFFSET('Ireland RAW'!C$7,(ROW('Ireland RAW'!C28)-7)*3,0)</f>
        <v>4568.5779999999995</v>
      </c>
      <c r="D46" s="14">
        <f ca="1">OFFSET('Ireland RAW'!D$7,(ROW('Ireland RAW'!D28)-7)*3,0)</f>
        <v>3128.578</v>
      </c>
      <c r="E46" s="14">
        <f ca="1">OFFSET('Ireland RAW'!E$7,(ROW('Ireland RAW'!E28)-7)*3,0)</f>
        <v>67</v>
      </c>
      <c r="F46" s="14">
        <f ca="1">OFFSET('Ireland RAW'!F$7,(ROW('Ireland RAW'!F28)-7)*3,0)</f>
        <v>1218</v>
      </c>
      <c r="G46" s="14">
        <f ca="1">OFFSET('Ireland RAW'!G$7,(ROW('Ireland RAW'!G28)-7)*3,0)</f>
        <v>179</v>
      </c>
      <c r="H46" s="14">
        <f ca="1">OFFSET('Ireland RAW'!H$7,(ROW('Ireland RAW'!H28)-7)*3,0)</f>
        <v>9</v>
      </c>
      <c r="I46" s="14">
        <f ca="1">OFFSET('Ireland RAW'!I$7,(ROW('Ireland RAW'!I28)-7)*3,0)</f>
        <v>728</v>
      </c>
      <c r="J46" s="14">
        <f ca="1">OFFSET('Ireland RAW'!J$7,(ROW('Ireland RAW'!J28)-7)*3,0)</f>
        <v>28</v>
      </c>
      <c r="K46" s="14">
        <f ca="1">OFFSET('Ireland RAW'!K$7,(ROW('Ireland RAW'!K28)-7)*3,0)</f>
        <v>127</v>
      </c>
      <c r="L46" s="14">
        <f ca="1">OFFSET('Ireland RAW'!L$7,(ROW('Ireland RAW'!L28)-7)*3,0)</f>
        <v>26620.421999999999</v>
      </c>
      <c r="M46" s="18"/>
      <c r="N46" s="15">
        <f t="shared" ca="1" si="28"/>
        <v>1</v>
      </c>
      <c r="O46" s="15">
        <f t="shared" ca="1" si="29"/>
        <v>0.14648042579114429</v>
      </c>
      <c r="P46" s="15">
        <f t="shared" ca="1" si="30"/>
        <v>0.10031030170893585</v>
      </c>
      <c r="Q46" s="15">
        <f t="shared" ca="1" si="31"/>
        <v>2.1481932732694219E-3</v>
      </c>
      <c r="R46" s="15">
        <f t="shared" ca="1" si="32"/>
        <v>3.9052229952868001E-2</v>
      </c>
      <c r="S46" s="15">
        <f t="shared" ca="1" si="33"/>
        <v>5.7392029241078585E-3</v>
      </c>
      <c r="T46" s="15">
        <f t="shared" ca="1" si="34"/>
        <v>2.8856327551380294E-4</v>
      </c>
      <c r="U46" s="15">
        <f t="shared" ca="1" si="35"/>
        <v>2.3341562730449839E-2</v>
      </c>
      <c r="V46" s="15">
        <f t="shared" ca="1" si="35"/>
        <v>8.9775241270960914E-4</v>
      </c>
      <c r="W46" s="15">
        <f t="shared" ca="1" si="35"/>
        <v>4.0719484433614419E-3</v>
      </c>
      <c r="X46" s="15">
        <f t="shared" ca="1" si="36"/>
        <v>0.8535195742088556</v>
      </c>
      <c r="Z46" s="16">
        <f t="shared" ca="1" si="41"/>
        <v>3.1285780000000001</v>
      </c>
      <c r="AB46" s="16">
        <f t="shared" ca="1" si="42"/>
        <v>6.7000000000000004E-2</v>
      </c>
      <c r="AC46" s="16">
        <f t="shared" ca="1" si="43"/>
        <v>1.373</v>
      </c>
      <c r="AD46" s="16">
        <f t="shared" ca="1" si="37"/>
        <v>26.620421999999998</v>
      </c>
      <c r="AF46" s="17">
        <f t="shared" ca="1" si="38"/>
        <v>0.10031030170893585</v>
      </c>
      <c r="AH46" s="17">
        <f t="shared" ca="1" si="39"/>
        <v>2.1481932732694219E-3</v>
      </c>
      <c r="AI46" s="17">
        <f t="shared" ca="1" si="40"/>
        <v>4.4021930808939055E-2</v>
      </c>
      <c r="AJ46" s="17">
        <f t="shared" ca="1" si="44"/>
        <v>0.8535195742088556</v>
      </c>
    </row>
    <row r="47" spans="1:36" hidden="1">
      <c r="A47" s="13" t="s">
        <v>68</v>
      </c>
      <c r="B47" s="14">
        <f ca="1">OFFSET('Ireland RAW'!B$7,(ROW('Ireland RAW'!B29)-7)*3,0)</f>
        <v>31229</v>
      </c>
      <c r="C47" s="14">
        <f ca="1">OFFSET('Ireland RAW'!C$7,(ROW('Ireland RAW'!C29)-7)*3,0)</f>
        <v>4094.5439999999999</v>
      </c>
      <c r="D47" s="14">
        <f ca="1">OFFSET('Ireland RAW'!D$7,(ROW('Ireland RAW'!D29)-7)*3,0)</f>
        <v>2616.5439999999999</v>
      </c>
      <c r="E47" s="14">
        <f ca="1">OFFSET('Ireland RAW'!E$7,(ROW('Ireland RAW'!E29)-7)*3,0)</f>
        <v>129</v>
      </c>
      <c r="F47" s="14">
        <f ca="1">OFFSET('Ireland RAW'!F$7,(ROW('Ireland RAW'!F29)-7)*3,0)</f>
        <v>1195</v>
      </c>
      <c r="G47" s="14">
        <f ca="1">OFFSET('Ireland RAW'!G$7,(ROW('Ireland RAW'!G29)-7)*3,0)</f>
        <v>152</v>
      </c>
      <c r="H47" s="14">
        <f ca="1">OFFSET('Ireland RAW'!H$7,(ROW('Ireland RAW'!H29)-7)*3,0)</f>
        <v>1030</v>
      </c>
      <c r="I47" s="14">
        <f ca="1">OFFSET('Ireland RAW'!I$7,(ROW('Ireland RAW'!I29)-7)*3,0)</f>
        <v>13</v>
      </c>
      <c r="J47" s="14">
        <f ca="1">OFFSET('Ireland RAW'!J$7,(ROW('Ireland RAW'!J29)-7)*3,0)</f>
        <v>30</v>
      </c>
      <c r="K47" s="14">
        <f ca="1">OFFSET('Ireland RAW'!K$7,(ROW('Ireland RAW'!K29)-7)*3,0)</f>
        <v>124</v>
      </c>
      <c r="L47" s="14">
        <f ca="1">OFFSET('Ireland RAW'!L$7,(ROW('Ireland RAW'!L29)-7)*3,0)</f>
        <v>27134.455999999998</v>
      </c>
      <c r="M47" s="18"/>
      <c r="N47" s="15">
        <f t="shared" ca="1" si="28"/>
        <v>1</v>
      </c>
      <c r="O47" s="15">
        <f t="shared" ca="1" si="29"/>
        <v>0.13111351628294213</v>
      </c>
      <c r="P47" s="15">
        <f t="shared" ca="1" si="30"/>
        <v>8.3785711998462964E-2</v>
      </c>
      <c r="Q47" s="15">
        <f t="shared" ca="1" si="31"/>
        <v>4.1307758813922957E-3</v>
      </c>
      <c r="R47" s="15">
        <f t="shared" ca="1" si="32"/>
        <v>3.8265714560184447E-2</v>
      </c>
      <c r="S47" s="15">
        <f t="shared" ca="1" si="33"/>
        <v>4.8672708059816199E-3</v>
      </c>
      <c r="T47" s="15">
        <f t="shared" ca="1" si="34"/>
        <v>3.2982164014217552E-2</v>
      </c>
      <c r="U47" s="15">
        <f t="shared" ca="1" si="35"/>
        <v>4.1627973998527008E-4</v>
      </c>
      <c r="V47" s="15">
        <f t="shared" ca="1" si="35"/>
        <v>9.6064555381216181E-4</v>
      </c>
      <c r="W47" s="15">
        <f t="shared" ca="1" si="35"/>
        <v>3.9706682890902683E-3</v>
      </c>
      <c r="X47" s="15">
        <f t="shared" ca="1" si="36"/>
        <v>0.86888648371705779</v>
      </c>
      <c r="Z47" s="16">
        <f t="shared" ca="1" si="41"/>
        <v>2.6165439999999998</v>
      </c>
      <c r="AB47" s="16">
        <f t="shared" ca="1" si="42"/>
        <v>0.129</v>
      </c>
      <c r="AC47" s="16">
        <f t="shared" ca="1" si="43"/>
        <v>1.349</v>
      </c>
      <c r="AD47" s="16">
        <f t="shared" ca="1" si="37"/>
        <v>27.134455999999997</v>
      </c>
      <c r="AF47" s="17">
        <f t="shared" ca="1" si="38"/>
        <v>8.3785711998462964E-2</v>
      </c>
      <c r="AH47" s="17">
        <f t="shared" ca="1" si="39"/>
        <v>4.1307758813922957E-3</v>
      </c>
      <c r="AI47" s="17">
        <f t="shared" ca="1" si="40"/>
        <v>4.3197028403086875E-2</v>
      </c>
      <c r="AJ47" s="17">
        <f t="shared" ca="1" si="44"/>
        <v>0.86888648371705779</v>
      </c>
    </row>
    <row r="48" spans="1:36" hidden="1">
      <c r="A48" s="13" t="s">
        <v>69</v>
      </c>
      <c r="B48" s="14">
        <f ca="1">OFFSET('Ireland RAW'!B$7,(ROW('Ireland RAW'!B30)-7)*3,0)</f>
        <v>31171</v>
      </c>
      <c r="C48" s="14">
        <f ca="1">OFFSET('Ireland RAW'!C$7,(ROW('Ireland RAW'!C30)-7)*3,0)</f>
        <v>3140.0010000000002</v>
      </c>
      <c r="D48" s="14">
        <f ca="1">OFFSET('Ireland RAW'!D$7,(ROW('Ireland RAW'!D30)-7)*3,0)</f>
        <v>1798.001</v>
      </c>
      <c r="E48" s="14">
        <f ca="1">OFFSET('Ireland RAW'!E$7,(ROW('Ireland RAW'!E30)-7)*3,0)</f>
        <v>63</v>
      </c>
      <c r="F48" s="14">
        <f ca="1">OFFSET('Ireland RAW'!F$7,(ROW('Ireland RAW'!F30)-7)*3,0)</f>
        <v>1133</v>
      </c>
      <c r="G48" s="14">
        <f ca="1">OFFSET('Ireland RAW'!G$7,(ROW('Ireland RAW'!G30)-7)*3,0)</f>
        <v>156</v>
      </c>
      <c r="H48" s="14">
        <f ca="1">OFFSET('Ireland RAW'!H$7,(ROW('Ireland RAW'!H30)-7)*3,0)</f>
        <v>966</v>
      </c>
      <c r="I48" s="14">
        <f ca="1">OFFSET('Ireland RAW'!I$7,(ROW('Ireland RAW'!I30)-7)*3,0)</f>
        <v>10</v>
      </c>
      <c r="J48" s="14">
        <f ca="1">OFFSET('Ireland RAW'!J$7,(ROW('Ireland RAW'!J30)-7)*3,0)</f>
        <v>24</v>
      </c>
      <c r="K48" s="14">
        <f ca="1">OFFSET('Ireland RAW'!K$7,(ROW('Ireland RAW'!K30)-7)*3,0)</f>
        <v>122</v>
      </c>
      <c r="L48" s="14">
        <f ca="1">OFFSET('Ireland RAW'!L$7,(ROW('Ireland RAW'!L30)-7)*3,0)</f>
        <v>28030.999</v>
      </c>
      <c r="M48" s="18"/>
      <c r="N48" s="15">
        <f t="shared" ca="1" si="28"/>
        <v>1</v>
      </c>
      <c r="O48" s="15">
        <f t="shared" ca="1" si="29"/>
        <v>0.10073468929453659</v>
      </c>
      <c r="P48" s="15">
        <f t="shared" ca="1" si="30"/>
        <v>5.7681851721151069E-2</v>
      </c>
      <c r="Q48" s="15">
        <f t="shared" ca="1" si="31"/>
        <v>2.0211093644733886E-3</v>
      </c>
      <c r="R48" s="15">
        <f t="shared" ca="1" si="32"/>
        <v>3.6347887459497609E-2</v>
      </c>
      <c r="S48" s="15">
        <f t="shared" ca="1" si="33"/>
        <v>5.0046517596483908E-3</v>
      </c>
      <c r="T48" s="15">
        <f t="shared" ca="1" si="34"/>
        <v>3.099034358859196E-2</v>
      </c>
      <c r="U48" s="15">
        <f t="shared" ref="U48:W73" ca="1" si="45">I48/$B48</f>
        <v>3.2081101023387121E-4</v>
      </c>
      <c r="V48" s="15">
        <f t="shared" ca="1" si="45"/>
        <v>7.6994642456129094E-4</v>
      </c>
      <c r="W48" s="15">
        <f t="shared" ca="1" si="45"/>
        <v>3.9138943248532287E-3</v>
      </c>
      <c r="X48" s="15">
        <f t="shared" ca="1" si="36"/>
        <v>0.89926531070546345</v>
      </c>
      <c r="Z48" s="16">
        <f t="shared" ca="1" si="41"/>
        <v>1.798001</v>
      </c>
      <c r="AB48" s="16">
        <f t="shared" ca="1" si="42"/>
        <v>6.3E-2</v>
      </c>
      <c r="AC48" s="16">
        <f t="shared" ca="1" si="43"/>
        <v>1.2789999999999999</v>
      </c>
      <c r="AD48" s="16">
        <f t="shared" ca="1" si="37"/>
        <v>28.030999000000001</v>
      </c>
      <c r="AF48" s="17">
        <f t="shared" ca="1" si="38"/>
        <v>5.7681851721151069E-2</v>
      </c>
      <c r="AH48" s="17">
        <f t="shared" ca="1" si="39"/>
        <v>2.0211093644733886E-3</v>
      </c>
      <c r="AI48" s="17">
        <f t="shared" ca="1" si="40"/>
        <v>4.1031728208912127E-2</v>
      </c>
      <c r="AJ48" s="17">
        <f t="shared" ca="1" si="44"/>
        <v>0.89926531070546345</v>
      </c>
    </row>
    <row r="49" spans="1:36" hidden="1">
      <c r="A49" s="13" t="s">
        <v>70</v>
      </c>
      <c r="B49" s="14">
        <f ca="1">OFFSET('Ireland RAW'!B$7,(ROW('Ireland RAW'!B31)-7)*3,0)</f>
        <v>30933</v>
      </c>
      <c r="C49" s="14">
        <f ca="1">OFFSET('Ireland RAW'!C$7,(ROW('Ireland RAW'!C31)-7)*3,0)</f>
        <v>2141.9299999999998</v>
      </c>
      <c r="D49" s="14">
        <f ca="1">OFFSET('Ireland RAW'!D$7,(ROW('Ireland RAW'!D31)-7)*3,0)</f>
        <v>901.93</v>
      </c>
      <c r="E49" s="14">
        <f ca="1">OFFSET('Ireland RAW'!E$7,(ROW('Ireland RAW'!E31)-7)*3,0)</f>
        <v>97</v>
      </c>
      <c r="F49" s="14">
        <f ca="1">OFFSET('Ireland RAW'!F$7,(ROW('Ireland RAW'!F31)-7)*3,0)</f>
        <v>1022</v>
      </c>
      <c r="G49" s="14">
        <f ca="1">OFFSET('Ireland RAW'!G$7,(ROW('Ireland RAW'!G31)-7)*3,0)</f>
        <v>115</v>
      </c>
      <c r="H49" s="14">
        <f ca="1">OFFSET('Ireland RAW'!H$7,(ROW('Ireland RAW'!H31)-7)*3,0)</f>
        <v>853</v>
      </c>
      <c r="I49" s="14">
        <f ca="1">OFFSET('Ireland RAW'!I$7,(ROW('Ireland RAW'!I31)-7)*3,0)</f>
        <v>54</v>
      </c>
      <c r="J49" s="14">
        <f ca="1">OFFSET('Ireland RAW'!J$7,(ROW('Ireland RAW'!J31)-7)*3,0)</f>
        <v>17</v>
      </c>
      <c r="K49" s="14">
        <f ca="1">OFFSET('Ireland RAW'!K$7,(ROW('Ireland RAW'!K31)-7)*3,0)</f>
        <v>104</v>
      </c>
      <c r="L49" s="14">
        <f ca="1">OFFSET('Ireland RAW'!L$7,(ROW('Ireland RAW'!L31)-7)*3,0)</f>
        <v>28791.07</v>
      </c>
      <c r="M49" s="18"/>
      <c r="N49" s="15">
        <f t="shared" ca="1" si="28"/>
        <v>1</v>
      </c>
      <c r="O49" s="15">
        <f t="shared" ca="1" si="29"/>
        <v>6.9244172889794064E-2</v>
      </c>
      <c r="P49" s="15">
        <f t="shared" ca="1" si="30"/>
        <v>2.915753402515113E-2</v>
      </c>
      <c r="Q49" s="15">
        <f t="shared" ca="1" si="31"/>
        <v>3.1358096531212622E-3</v>
      </c>
      <c r="R49" s="15">
        <f t="shared" ca="1" si="32"/>
        <v>3.3039149128762164E-2</v>
      </c>
      <c r="S49" s="15">
        <f t="shared" ca="1" si="33"/>
        <v>3.7177124753499497E-3</v>
      </c>
      <c r="T49" s="15">
        <f t="shared" ca="1" si="34"/>
        <v>2.7575728186726149E-2</v>
      </c>
      <c r="U49" s="15">
        <f t="shared" ca="1" si="45"/>
        <v>1.7457084666860634E-3</v>
      </c>
      <c r="V49" s="15">
        <f t="shared" ca="1" si="45"/>
        <v>5.4957488766042741E-4</v>
      </c>
      <c r="W49" s="15">
        <f t="shared" ca="1" si="45"/>
        <v>3.3621051950990851E-3</v>
      </c>
      <c r="X49" s="15">
        <f t="shared" ca="1" si="36"/>
        <v>0.93075582711020588</v>
      </c>
      <c r="Z49" s="16">
        <f t="shared" ca="1" si="41"/>
        <v>0.9019299999999999</v>
      </c>
      <c r="AB49" s="16">
        <f t="shared" ca="1" si="42"/>
        <v>9.7000000000000003E-2</v>
      </c>
      <c r="AC49" s="16">
        <f t="shared" ca="1" si="43"/>
        <v>1.143</v>
      </c>
      <c r="AD49" s="16">
        <f t="shared" ca="1" si="37"/>
        <v>28.791070000000001</v>
      </c>
      <c r="AF49" s="17">
        <f t="shared" ca="1" si="38"/>
        <v>2.915753402515113E-2</v>
      </c>
      <c r="AH49" s="17">
        <f t="shared" ca="1" si="39"/>
        <v>3.1358096531212622E-3</v>
      </c>
      <c r="AI49" s="17">
        <f t="shared" ca="1" si="40"/>
        <v>3.695082921152168E-2</v>
      </c>
      <c r="AJ49" s="17">
        <f t="shared" ca="1" si="44"/>
        <v>0.93075582711020588</v>
      </c>
    </row>
    <row r="50" spans="1:36" hidden="1">
      <c r="A50" s="13" t="s">
        <v>71</v>
      </c>
      <c r="B50" s="14">
        <f ca="1">OFFSET('Ireland RAW'!B$7,(ROW('Ireland RAW'!B32)-7)*3,0)</f>
        <v>30959</v>
      </c>
      <c r="C50" s="14">
        <f ca="1">OFFSET('Ireland RAW'!C$7,(ROW('Ireland RAW'!C32)-7)*3,0)</f>
        <v>1920.2190000000001</v>
      </c>
      <c r="D50" s="14">
        <f ca="1">OFFSET('Ireland RAW'!D$7,(ROW('Ireland RAW'!D32)-7)*3,0)</f>
        <v>777.21899999999994</v>
      </c>
      <c r="E50" s="14">
        <f ca="1">OFFSET('Ireland RAW'!E$7,(ROW('Ireland RAW'!E32)-7)*3,0)</f>
        <v>92</v>
      </c>
      <c r="F50" s="14">
        <f ca="1">OFFSET('Ireland RAW'!F$7,(ROW('Ireland RAW'!F32)-7)*3,0)</f>
        <v>927</v>
      </c>
      <c r="G50" s="14">
        <f ca="1">OFFSET('Ireland RAW'!G$7,(ROW('Ireland RAW'!G32)-7)*3,0)</f>
        <v>139</v>
      </c>
      <c r="H50" s="14">
        <f ca="1">OFFSET('Ireland RAW'!H$7,(ROW('Ireland RAW'!H32)-7)*3,0)</f>
        <v>753</v>
      </c>
      <c r="I50" s="14">
        <f ca="1">OFFSET('Ireland RAW'!I$7,(ROW('Ireland RAW'!I32)-7)*3,0)</f>
        <v>34</v>
      </c>
      <c r="J50" s="14">
        <f ca="1">OFFSET('Ireland RAW'!J$7,(ROW('Ireland RAW'!J32)-7)*3,0)</f>
        <v>17</v>
      </c>
      <c r="K50" s="14">
        <f ca="1">OFFSET('Ireland RAW'!K$7,(ROW('Ireland RAW'!K32)-7)*3,0)</f>
        <v>107</v>
      </c>
      <c r="L50" s="14">
        <f ca="1">OFFSET('Ireland RAW'!L$7,(ROW('Ireland RAW'!L32)-7)*3,0)</f>
        <v>29038.780999999999</v>
      </c>
      <c r="M50" s="18"/>
      <c r="N50" s="15">
        <f t="shared" ca="1" si="28"/>
        <v>1</v>
      </c>
      <c r="O50" s="15">
        <f t="shared" ca="1" si="29"/>
        <v>6.2024580897315808E-2</v>
      </c>
      <c r="P50" s="15">
        <f t="shared" ca="1" si="30"/>
        <v>2.5104783746245033E-2</v>
      </c>
      <c r="Q50" s="15">
        <f t="shared" ca="1" si="31"/>
        <v>2.9716722116347426E-3</v>
      </c>
      <c r="R50" s="15">
        <f t="shared" ca="1" si="32"/>
        <v>2.9942827610710942E-2</v>
      </c>
      <c r="S50" s="15">
        <f t="shared" ca="1" si="33"/>
        <v>4.4898091023611872E-3</v>
      </c>
      <c r="T50" s="15">
        <f t="shared" ca="1" si="34"/>
        <v>2.4322491036532189E-2</v>
      </c>
      <c r="U50" s="15">
        <f t="shared" ca="1" si="45"/>
        <v>1.0982266869084918E-3</v>
      </c>
      <c r="V50" s="15">
        <f t="shared" ca="1" si="45"/>
        <v>5.4911334345424589E-4</v>
      </c>
      <c r="W50" s="15">
        <f t="shared" ca="1" si="45"/>
        <v>3.4561839852708422E-3</v>
      </c>
      <c r="X50" s="15">
        <f t="shared" ca="1" si="36"/>
        <v>0.93797541910268412</v>
      </c>
      <c r="Z50" s="16">
        <f t="shared" ca="1" si="41"/>
        <v>0.77721899999999988</v>
      </c>
      <c r="AB50" s="16">
        <f t="shared" ca="1" si="42"/>
        <v>9.1999999999999998E-2</v>
      </c>
      <c r="AC50" s="16">
        <f t="shared" ca="1" si="43"/>
        <v>1.0509999999999999</v>
      </c>
      <c r="AD50" s="16">
        <f t="shared" ca="1" si="37"/>
        <v>29.038781</v>
      </c>
      <c r="AF50" s="17">
        <f t="shared" ca="1" si="38"/>
        <v>2.5104783746245033E-2</v>
      </c>
      <c r="AH50" s="17">
        <f t="shared" ca="1" si="39"/>
        <v>2.9716722116347426E-3</v>
      </c>
      <c r="AI50" s="17">
        <f t="shared" ca="1" si="40"/>
        <v>3.3948124939436025E-2</v>
      </c>
      <c r="AJ50" s="17">
        <f t="shared" ca="1" si="44"/>
        <v>0.93797541910268412</v>
      </c>
    </row>
    <row r="51" spans="1:36" hidden="1">
      <c r="A51" s="13" t="s">
        <v>72</v>
      </c>
      <c r="B51" s="14">
        <f ca="1">OFFSET('Ireland RAW'!B$7,(ROW('Ireland RAW'!B33)-7)*3,0)</f>
        <v>37920</v>
      </c>
      <c r="C51" s="14">
        <f ca="1">OFFSET('Ireland RAW'!C$7,(ROW('Ireland RAW'!C33)-7)*3,0)</f>
        <v>1999.2750000000001</v>
      </c>
      <c r="D51" s="14">
        <f ca="1">OFFSET('Ireland RAW'!D$7,(ROW('Ireland RAW'!D33)-7)*3,0)</f>
        <v>850.27499999999998</v>
      </c>
      <c r="E51" s="14">
        <f ca="1">OFFSET('Ireland RAW'!E$7,(ROW('Ireland RAW'!E33)-7)*3,0)</f>
        <v>144</v>
      </c>
      <c r="F51" s="14">
        <f ca="1">OFFSET('Ireland RAW'!F$7,(ROW('Ireland RAW'!F33)-7)*3,0)</f>
        <v>863</v>
      </c>
      <c r="G51" s="14">
        <f ca="1">OFFSET('Ireland RAW'!G$7,(ROW('Ireland RAW'!G33)-7)*3,0)</f>
        <v>75</v>
      </c>
      <c r="H51" s="14">
        <f ca="1">OFFSET('Ireland RAW'!H$7,(ROW('Ireland RAW'!H33)-7)*3,0)</f>
        <v>743</v>
      </c>
      <c r="I51" s="14">
        <f ca="1">OFFSET('Ireland RAW'!I$7,(ROW('Ireland RAW'!I33)-7)*3,0)</f>
        <v>42</v>
      </c>
      <c r="J51" s="14">
        <f ca="1">OFFSET('Ireland RAW'!J$7,(ROW('Ireland RAW'!J33)-7)*3,0)</f>
        <v>17</v>
      </c>
      <c r="K51" s="14">
        <f ca="1">OFFSET('Ireland RAW'!K$7,(ROW('Ireland RAW'!K33)-7)*3,0)</f>
        <v>125</v>
      </c>
      <c r="L51" s="14">
        <f ca="1">OFFSET('Ireland RAW'!L$7,(ROW('Ireland RAW'!L33)-7)*3,0)</f>
        <v>35920.724999999999</v>
      </c>
      <c r="M51" s="18"/>
      <c r="N51" s="15">
        <f t="shared" ca="1" si="28"/>
        <v>1</v>
      </c>
      <c r="O51" s="15">
        <f t="shared" ca="1" si="29"/>
        <v>5.2723496835443043E-2</v>
      </c>
      <c r="P51" s="15">
        <f t="shared" ca="1" si="30"/>
        <v>2.2422863924050632E-2</v>
      </c>
      <c r="Q51" s="15">
        <f t="shared" ca="1" si="31"/>
        <v>3.7974683544303796E-3</v>
      </c>
      <c r="R51" s="15">
        <f t="shared" ca="1" si="32"/>
        <v>2.2758438818565402E-2</v>
      </c>
      <c r="S51" s="15">
        <f t="shared" ca="1" si="33"/>
        <v>1.9778481012658229E-3</v>
      </c>
      <c r="T51" s="15">
        <f t="shared" ca="1" si="34"/>
        <v>1.9593881856540086E-2</v>
      </c>
      <c r="U51" s="15">
        <f t="shared" ca="1" si="45"/>
        <v>1.1075949367088608E-3</v>
      </c>
      <c r="V51" s="15">
        <f t="shared" ca="1" si="45"/>
        <v>4.4831223628691985E-4</v>
      </c>
      <c r="W51" s="15">
        <f t="shared" ca="1" si="45"/>
        <v>3.2964135021097047E-3</v>
      </c>
      <c r="X51" s="15">
        <f t="shared" ca="1" si="36"/>
        <v>0.94727650316455692</v>
      </c>
      <c r="Z51" s="16">
        <f t="shared" ca="1" si="41"/>
        <v>0.850275</v>
      </c>
      <c r="AB51" s="16">
        <f t="shared" ca="1" si="42"/>
        <v>0.14399999999999999</v>
      </c>
      <c r="AC51" s="16">
        <f t="shared" ca="1" si="43"/>
        <v>1.0049999999999999</v>
      </c>
      <c r="AD51" s="16">
        <f t="shared" ca="1" si="37"/>
        <v>35.920724999999997</v>
      </c>
      <c r="AF51" s="17">
        <f t="shared" ca="1" si="38"/>
        <v>2.2422863924050632E-2</v>
      </c>
      <c r="AH51" s="17">
        <f t="shared" ca="1" si="39"/>
        <v>3.7974683544303796E-3</v>
      </c>
      <c r="AI51" s="17">
        <f t="shared" ca="1" si="40"/>
        <v>2.6503164556962028E-2</v>
      </c>
      <c r="AJ51" s="17">
        <f t="shared" ca="1" si="44"/>
        <v>0.94727650316455692</v>
      </c>
    </row>
    <row r="52" spans="1:36" hidden="1">
      <c r="A52" s="13" t="s">
        <v>73</v>
      </c>
      <c r="B52" s="14">
        <f ca="1">OFFSET('Ireland RAW'!B$7,(ROW('Ireland RAW'!B34)-7)*3,0)</f>
        <v>37914</v>
      </c>
      <c r="C52" s="14">
        <f ca="1">OFFSET('Ireland RAW'!C$7,(ROW('Ireland RAW'!C34)-7)*3,0)</f>
        <v>2053.7510000000002</v>
      </c>
      <c r="D52" s="14">
        <f ca="1">OFFSET('Ireland RAW'!D$7,(ROW('Ireland RAW'!D34)-7)*3,0)</f>
        <v>918.75099999999998</v>
      </c>
      <c r="E52" s="14">
        <f ca="1">OFFSET('Ireland RAW'!E$7,(ROW('Ireland RAW'!E34)-7)*3,0)</f>
        <v>132</v>
      </c>
      <c r="F52" s="14">
        <f ca="1">OFFSET('Ireland RAW'!F$7,(ROW('Ireland RAW'!F34)-7)*3,0)</f>
        <v>848</v>
      </c>
      <c r="G52" s="14">
        <f ca="1">OFFSET('Ireland RAW'!G$7,(ROW('Ireland RAW'!G34)-7)*3,0)</f>
        <v>112</v>
      </c>
      <c r="H52" s="14">
        <f ca="1">OFFSET('Ireland RAW'!H$7,(ROW('Ireland RAW'!H34)-7)*3,0)</f>
        <v>688</v>
      </c>
      <c r="I52" s="14">
        <f ca="1">OFFSET('Ireland RAW'!I$7,(ROW('Ireland RAW'!I34)-7)*3,0)</f>
        <v>48</v>
      </c>
      <c r="J52" s="14">
        <f ca="1">OFFSET('Ireland RAW'!J$7,(ROW('Ireland RAW'!J34)-7)*3,0)</f>
        <v>24</v>
      </c>
      <c r="K52" s="14">
        <f ca="1">OFFSET('Ireland RAW'!K$7,(ROW('Ireland RAW'!K34)-7)*3,0)</f>
        <v>131</v>
      </c>
      <c r="L52" s="14">
        <f ca="1">OFFSET('Ireland RAW'!L$7,(ROW('Ireland RAW'!L34)-7)*3,0)</f>
        <v>35860.248999999996</v>
      </c>
      <c r="M52" s="18"/>
      <c r="N52" s="15">
        <f t="shared" ca="1" si="28"/>
        <v>1</v>
      </c>
      <c r="O52" s="15">
        <f t="shared" ca="1" si="29"/>
        <v>5.4168671203249467E-2</v>
      </c>
      <c r="P52" s="15">
        <f t="shared" ca="1" si="30"/>
        <v>2.4232499868122592E-2</v>
      </c>
      <c r="Q52" s="15">
        <f t="shared" ca="1" si="31"/>
        <v>3.4815635385345781E-3</v>
      </c>
      <c r="R52" s="15">
        <f t="shared" ca="1" si="32"/>
        <v>2.2366408186949412E-2</v>
      </c>
      <c r="S52" s="15">
        <f t="shared" ca="1" si="33"/>
        <v>2.9540539114838848E-3</v>
      </c>
      <c r="T52" s="15">
        <f t="shared" ca="1" si="34"/>
        <v>1.8146331170543862E-2</v>
      </c>
      <c r="U52" s="15">
        <f t="shared" ca="1" si="45"/>
        <v>1.2660231049216649E-3</v>
      </c>
      <c r="V52" s="15">
        <f t="shared" ca="1" si="45"/>
        <v>6.3301155246083245E-4</v>
      </c>
      <c r="W52" s="15">
        <f t="shared" ca="1" si="45"/>
        <v>3.4551880571820435E-3</v>
      </c>
      <c r="X52" s="15">
        <f t="shared" ca="1" si="36"/>
        <v>0.94583132879675047</v>
      </c>
      <c r="Z52" s="16">
        <f t="shared" ca="1" si="41"/>
        <v>0.91875099999999998</v>
      </c>
      <c r="AB52" s="16">
        <f t="shared" ca="1" si="42"/>
        <v>0.13200000000000001</v>
      </c>
      <c r="AC52" s="16">
        <f t="shared" ca="1" si="43"/>
        <v>1.0029999999999999</v>
      </c>
      <c r="AD52" s="16">
        <f t="shared" ca="1" si="37"/>
        <v>35.860248999999996</v>
      </c>
      <c r="AF52" s="17">
        <f t="shared" ca="1" si="38"/>
        <v>2.4232499868122592E-2</v>
      </c>
      <c r="AH52" s="17">
        <f t="shared" ca="1" si="39"/>
        <v>3.4815635385345781E-3</v>
      </c>
      <c r="AI52" s="17">
        <f t="shared" ca="1" si="40"/>
        <v>2.645460779659229E-2</v>
      </c>
      <c r="AJ52" s="17">
        <f t="shared" ca="1" si="44"/>
        <v>0.94583132879675047</v>
      </c>
    </row>
    <row r="53" spans="1:36" hidden="1">
      <c r="A53" s="13" t="s">
        <v>74</v>
      </c>
      <c r="B53" s="14">
        <f ca="1">OFFSET('Ireland RAW'!B$7,(ROW('Ireland RAW'!B35)-7)*3,0)</f>
        <v>37867</v>
      </c>
      <c r="C53" s="14">
        <f ca="1">OFFSET('Ireland RAW'!C$7,(ROW('Ireland RAW'!C35)-7)*3,0)</f>
        <v>2099.4279999999999</v>
      </c>
      <c r="D53" s="14">
        <f ca="1">OFFSET('Ireland RAW'!D$7,(ROW('Ireland RAW'!D35)-7)*3,0)</f>
        <v>903.428</v>
      </c>
      <c r="E53" s="14">
        <f ca="1">OFFSET('Ireland RAW'!E$7,(ROW('Ireland RAW'!E35)-7)*3,0)</f>
        <v>150</v>
      </c>
      <c r="F53" s="14">
        <f ca="1">OFFSET('Ireland RAW'!F$7,(ROW('Ireland RAW'!F35)-7)*3,0)</f>
        <v>828</v>
      </c>
      <c r="G53" s="14">
        <f ca="1">OFFSET('Ireland RAW'!G$7,(ROW('Ireland RAW'!G35)-7)*3,0)</f>
        <v>155</v>
      </c>
      <c r="H53" s="14">
        <f ca="1">OFFSET('Ireland RAW'!H$7,(ROW('Ireland RAW'!H35)-7)*3,0)</f>
        <v>661</v>
      </c>
      <c r="I53" s="14">
        <f ca="1">OFFSET('Ireland RAW'!I$7,(ROW('Ireland RAW'!I35)-7)*3,0)</f>
        <v>12</v>
      </c>
      <c r="J53" s="14">
        <f ca="1">OFFSET('Ireland RAW'!J$7,(ROW('Ireland RAW'!J35)-7)*3,0)</f>
        <v>57</v>
      </c>
      <c r="K53" s="14">
        <f ca="1">OFFSET('Ireland RAW'!K$7,(ROW('Ireland RAW'!K35)-7)*3,0)</f>
        <v>161</v>
      </c>
      <c r="L53" s="14">
        <f ca="1">OFFSET('Ireland RAW'!L$7,(ROW('Ireland RAW'!L35)-7)*3,0)</f>
        <v>35767.572</v>
      </c>
      <c r="M53" s="18"/>
      <c r="N53" s="15">
        <f t="shared" ca="1" si="28"/>
        <v>1</v>
      </c>
      <c r="O53" s="15">
        <f t="shared" ca="1" si="29"/>
        <v>5.5442152797950721E-2</v>
      </c>
      <c r="P53" s="15">
        <f t="shared" ca="1" si="30"/>
        <v>2.3857923785882168E-2</v>
      </c>
      <c r="Q53" s="15">
        <f t="shared" ca="1" si="31"/>
        <v>3.9612327356273276E-3</v>
      </c>
      <c r="R53" s="15">
        <f t="shared" ca="1" si="32"/>
        <v>2.1866004700662845E-2</v>
      </c>
      <c r="S53" s="15">
        <f t="shared" ca="1" si="33"/>
        <v>4.0932738268149044E-3</v>
      </c>
      <c r="T53" s="15">
        <f t="shared" ca="1" si="34"/>
        <v>1.7455832254997757E-2</v>
      </c>
      <c r="U53" s="15">
        <f t="shared" ca="1" si="45"/>
        <v>3.1689861885018618E-4</v>
      </c>
      <c r="V53" s="15">
        <f t="shared" ca="1" si="45"/>
        <v>1.5052684395383843E-3</v>
      </c>
      <c r="W53" s="15">
        <f t="shared" ca="1" si="45"/>
        <v>4.2517231362399982E-3</v>
      </c>
      <c r="X53" s="15">
        <f t="shared" ca="1" si="36"/>
        <v>0.94455784720204927</v>
      </c>
      <c r="Z53" s="16">
        <f t="shared" ca="1" si="41"/>
        <v>0.90342800000000001</v>
      </c>
      <c r="AB53" s="16">
        <f t="shared" ca="1" si="42"/>
        <v>0.15</v>
      </c>
      <c r="AC53" s="16">
        <f t="shared" ca="1" si="43"/>
        <v>1.046</v>
      </c>
      <c r="AD53" s="16">
        <f t="shared" ca="1" si="37"/>
        <v>35.767572000000001</v>
      </c>
      <c r="AF53" s="17">
        <f t="shared" ca="1" si="38"/>
        <v>2.3857923785882168E-2</v>
      </c>
      <c r="AH53" s="17">
        <f t="shared" ca="1" si="39"/>
        <v>3.9612327356273276E-3</v>
      </c>
      <c r="AI53" s="17">
        <f t="shared" ca="1" si="40"/>
        <v>2.7622996276441228E-2</v>
      </c>
      <c r="AJ53" s="17">
        <f t="shared" ca="1" si="44"/>
        <v>0.94455784720204927</v>
      </c>
    </row>
    <row r="54" spans="1:36" hidden="1">
      <c r="A54" s="13" t="s">
        <v>75</v>
      </c>
      <c r="B54" s="14">
        <f ca="1">OFFSET('Ireland RAW'!B$7,(ROW('Ireland RAW'!B36)-7)*3,0)</f>
        <v>47867</v>
      </c>
      <c r="C54" s="14">
        <f ca="1">OFFSET('Ireland RAW'!C$7,(ROW('Ireland RAW'!C36)-7)*3,0)</f>
        <v>7295.4910129999998</v>
      </c>
      <c r="D54" s="14">
        <f ca="1">OFFSET('Ireland RAW'!D$7,(ROW('Ireland RAW'!D36)-7)*3,0)</f>
        <v>4611.4910129999998</v>
      </c>
      <c r="E54" s="14">
        <f ca="1">OFFSET('Ireland RAW'!E$7,(ROW('Ireland RAW'!E36)-7)*3,0)</f>
        <v>206</v>
      </c>
      <c r="F54" s="14">
        <f ca="1">OFFSET('Ireland RAW'!F$7,(ROW('Ireland RAW'!F36)-7)*3,0)</f>
        <v>2212</v>
      </c>
      <c r="G54" s="14">
        <f ca="1">OFFSET('Ireland RAW'!G$7,(ROW('Ireland RAW'!G36)-7)*3,0)</f>
        <v>148</v>
      </c>
      <c r="H54" s="14">
        <f ca="1">OFFSET('Ireland RAW'!H$7,(ROW('Ireland RAW'!H36)-7)*3,0)</f>
        <v>2043</v>
      </c>
      <c r="I54" s="14">
        <f ca="1">OFFSET('Ireland RAW'!I$7,(ROW('Ireland RAW'!I36)-7)*3,0)</f>
        <v>21</v>
      </c>
      <c r="J54" s="14">
        <f ca="1">OFFSET('Ireland RAW'!J$7,(ROW('Ireland RAW'!J36)-7)*3,0)</f>
        <v>56</v>
      </c>
      <c r="K54" s="14">
        <f ca="1">OFFSET('Ireland RAW'!K$7,(ROW('Ireland RAW'!K36)-7)*3,0)</f>
        <v>210</v>
      </c>
      <c r="L54" s="14">
        <f ca="1">OFFSET('Ireland RAW'!L$7,(ROW('Ireland RAW'!L36)-7)*3,0)</f>
        <v>40571.508987000001</v>
      </c>
      <c r="M54" s="18"/>
      <c r="N54" s="15">
        <f t="shared" ca="1" si="28"/>
        <v>1</v>
      </c>
      <c r="O54" s="15">
        <f t="shared" ca="1" si="29"/>
        <v>0.15241170353270519</v>
      </c>
      <c r="P54" s="15">
        <f t="shared" ca="1" si="30"/>
        <v>9.6339670608143399E-2</v>
      </c>
      <c r="Q54" s="15">
        <f t="shared" ca="1" si="31"/>
        <v>4.3035912006183803E-3</v>
      </c>
      <c r="R54" s="15">
        <f t="shared" ca="1" si="32"/>
        <v>4.6211377358096391E-2</v>
      </c>
      <c r="S54" s="15">
        <f t="shared" ca="1" si="33"/>
        <v>3.0919004742306811E-3</v>
      </c>
      <c r="T54" s="15">
        <f t="shared" ca="1" si="34"/>
        <v>4.2680761276035685E-2</v>
      </c>
      <c r="U54" s="15">
        <f t="shared" ca="1" si="45"/>
        <v>4.3871560783002904E-4</v>
      </c>
      <c r="V54" s="15">
        <f t="shared" ca="1" si="45"/>
        <v>1.1699082875467441E-3</v>
      </c>
      <c r="W54" s="15">
        <f t="shared" ca="1" si="45"/>
        <v>4.3871560783002904E-3</v>
      </c>
      <c r="X54" s="15">
        <f t="shared" ca="1" si="36"/>
        <v>0.84758829646729483</v>
      </c>
      <c r="Z54" s="16">
        <f t="shared" ca="1" si="41"/>
        <v>4.6114910130000002</v>
      </c>
      <c r="AB54" s="16">
        <f t="shared" ca="1" si="42"/>
        <v>0.20599999999999999</v>
      </c>
      <c r="AC54" s="16">
        <f t="shared" ca="1" si="43"/>
        <v>2.4780000000000002</v>
      </c>
      <c r="AD54" s="16">
        <f t="shared" ca="1" si="37"/>
        <v>40.571508987000001</v>
      </c>
      <c r="AF54" s="17">
        <f t="shared" ca="1" si="38"/>
        <v>9.6339670608143399E-2</v>
      </c>
      <c r="AH54" s="17">
        <f t="shared" ca="1" si="39"/>
        <v>4.3035912006183803E-3</v>
      </c>
      <c r="AI54" s="17">
        <f t="shared" ca="1" si="40"/>
        <v>5.1768441723943424E-2</v>
      </c>
      <c r="AJ54" s="17">
        <f t="shared" ca="1" si="44"/>
        <v>0.84758829646729483</v>
      </c>
    </row>
    <row r="55" spans="1:36" hidden="1">
      <c r="A55" s="13" t="s">
        <v>76</v>
      </c>
      <c r="B55" s="14">
        <f ca="1">OFFSET('Ireland RAW'!B$7,(ROW('Ireland RAW'!B37)-7)*3,0)</f>
        <v>49151</v>
      </c>
      <c r="C55" s="14">
        <f ca="1">OFFSET('Ireland RAW'!C$7,(ROW('Ireland RAW'!C37)-7)*3,0)</f>
        <v>9822.2654819999989</v>
      </c>
      <c r="D55" s="14">
        <f ca="1">OFFSET('Ireland RAW'!D$7,(ROW('Ireland RAW'!D37)-7)*3,0)</f>
        <v>6732.2654819999998</v>
      </c>
      <c r="E55" s="14">
        <f ca="1">OFFSET('Ireland RAW'!E$7,(ROW('Ireland RAW'!E37)-7)*3,0)</f>
        <v>411</v>
      </c>
      <c r="F55" s="14">
        <f ca="1">OFFSET('Ireland RAW'!F$7,(ROW('Ireland RAW'!F37)-7)*3,0)</f>
        <v>2361</v>
      </c>
      <c r="G55" s="14">
        <f ca="1">OFFSET('Ireland RAW'!G$7,(ROW('Ireland RAW'!G37)-7)*3,0)</f>
        <v>170</v>
      </c>
      <c r="H55" s="14">
        <f ca="1">OFFSET('Ireland RAW'!H$7,(ROW('Ireland RAW'!H37)-7)*3,0)</f>
        <v>2153</v>
      </c>
      <c r="I55" s="14">
        <f ca="1">OFFSET('Ireland RAW'!I$7,(ROW('Ireland RAW'!I37)-7)*3,0)</f>
        <v>38</v>
      </c>
      <c r="J55" s="14">
        <f ca="1">OFFSET('Ireland RAW'!J$7,(ROW('Ireland RAW'!J37)-7)*3,0)</f>
        <v>118</v>
      </c>
      <c r="K55" s="14">
        <f ca="1">OFFSET('Ireland RAW'!K$7,(ROW('Ireland RAW'!K37)-7)*3,0)</f>
        <v>200</v>
      </c>
      <c r="L55" s="14">
        <f ca="1">OFFSET('Ireland RAW'!L$7,(ROW('Ireland RAW'!L37)-7)*3,0)</f>
        <v>39328.734517999997</v>
      </c>
      <c r="M55" s="18"/>
      <c r="N55" s="15">
        <f t="shared" ca="1" si="28"/>
        <v>1</v>
      </c>
      <c r="O55" s="15">
        <f t="shared" ca="1" si="29"/>
        <v>0.19983856853370224</v>
      </c>
      <c r="P55" s="15">
        <f t="shared" ca="1" si="30"/>
        <v>0.13697107855384427</v>
      </c>
      <c r="Q55" s="15">
        <f t="shared" ca="1" si="31"/>
        <v>8.3619865313014994E-3</v>
      </c>
      <c r="R55" s="15">
        <f t="shared" ca="1" si="32"/>
        <v>4.8035645256454602E-2</v>
      </c>
      <c r="S55" s="15">
        <f t="shared" ca="1" si="33"/>
        <v>3.4587292221928342E-3</v>
      </c>
      <c r="T55" s="15">
        <f t="shared" ca="1" si="34"/>
        <v>4.38037883257716E-2</v>
      </c>
      <c r="U55" s="15">
        <f t="shared" ca="1" si="45"/>
        <v>7.7312770849016299E-4</v>
      </c>
      <c r="V55" s="15">
        <f t="shared" ca="1" si="45"/>
        <v>2.400764989522085E-3</v>
      </c>
      <c r="W55" s="15">
        <f t="shared" ca="1" si="45"/>
        <v>4.0690932025798047E-3</v>
      </c>
      <c r="X55" s="15">
        <f t="shared" ca="1" si="36"/>
        <v>0.8001614314662977</v>
      </c>
      <c r="Z55" s="16">
        <f t="shared" ca="1" si="41"/>
        <v>6.7322654819999999</v>
      </c>
      <c r="AB55" s="16">
        <f t="shared" ca="1" si="42"/>
        <v>0.41099999999999998</v>
      </c>
      <c r="AC55" s="16">
        <f t="shared" ca="1" si="43"/>
        <v>2.6789999999999998</v>
      </c>
      <c r="AD55" s="16">
        <f t="shared" ca="1" si="37"/>
        <v>39.328734517999997</v>
      </c>
      <c r="AF55" s="17">
        <f t="shared" ca="1" si="38"/>
        <v>0.13697107855384427</v>
      </c>
      <c r="AH55" s="17">
        <f t="shared" ca="1" si="39"/>
        <v>8.3619865313014994E-3</v>
      </c>
      <c r="AI55" s="17">
        <f t="shared" ca="1" si="40"/>
        <v>5.4505503448556487E-2</v>
      </c>
      <c r="AJ55" s="17">
        <f t="shared" ca="1" si="44"/>
        <v>0.8001614314662977</v>
      </c>
    </row>
    <row r="56" spans="1:36" hidden="1">
      <c r="A56" s="13" t="s">
        <v>77</v>
      </c>
      <c r="B56" s="14">
        <f ca="1">OFFSET('Ireland RAW'!B$7,(ROW('Ireland RAW'!B38)-7)*3,0)</f>
        <v>58769</v>
      </c>
      <c r="C56" s="14">
        <f ca="1">OFFSET('Ireland RAW'!C$7,(ROW('Ireland RAW'!C38)-7)*3,0)</f>
        <v>11489.198688</v>
      </c>
      <c r="D56" s="14">
        <f ca="1">OFFSET('Ireland RAW'!D$7,(ROW('Ireland RAW'!D38)-7)*3,0)</f>
        <v>8312.1986880000004</v>
      </c>
      <c r="E56" s="14">
        <f ca="1">OFFSET('Ireland RAW'!E$7,(ROW('Ireland RAW'!E38)-7)*3,0)</f>
        <v>380</v>
      </c>
      <c r="F56" s="14">
        <f ca="1">OFFSET('Ireland RAW'!F$7,(ROW('Ireland RAW'!F38)-7)*3,0)</f>
        <v>2469</v>
      </c>
      <c r="G56" s="14">
        <f ca="1">OFFSET('Ireland RAW'!G$7,(ROW('Ireland RAW'!G38)-7)*3,0)</f>
        <v>203</v>
      </c>
      <c r="H56" s="14">
        <f ca="1">OFFSET('Ireland RAW'!H$7,(ROW('Ireland RAW'!H38)-7)*3,0)</f>
        <v>2214</v>
      </c>
      <c r="I56" s="14">
        <f ca="1">OFFSET('Ireland RAW'!I$7,(ROW('Ireland RAW'!I38)-7)*3,0)</f>
        <v>51</v>
      </c>
      <c r="J56" s="14">
        <f ca="1">OFFSET('Ireland RAW'!J$7,(ROW('Ireland RAW'!J38)-7)*3,0)</f>
        <v>126</v>
      </c>
      <c r="K56" s="14">
        <f ca="1">OFFSET('Ireland RAW'!K$7,(ROW('Ireland RAW'!K38)-7)*3,0)</f>
        <v>202</v>
      </c>
      <c r="L56" s="14">
        <f ca="1">OFFSET('Ireland RAW'!L$7,(ROW('Ireland RAW'!L38)-7)*3,0)</f>
        <v>47279.801311999996</v>
      </c>
      <c r="M56" s="18"/>
      <c r="N56" s="15">
        <f t="shared" ca="1" si="28"/>
        <v>1</v>
      </c>
      <c r="O56" s="15">
        <f t="shared" ca="1" si="29"/>
        <v>0.19549760397488472</v>
      </c>
      <c r="P56" s="15">
        <f t="shared" ca="1" si="30"/>
        <v>0.14143849117732138</v>
      </c>
      <c r="Q56" s="15">
        <f t="shared" ca="1" si="31"/>
        <v>6.4659939764161378E-3</v>
      </c>
      <c r="R56" s="15">
        <f t="shared" ca="1" si="32"/>
        <v>4.201194507308275E-2</v>
      </c>
      <c r="S56" s="15">
        <f t="shared" ca="1" si="33"/>
        <v>3.4542020452959896E-3</v>
      </c>
      <c r="T56" s="15">
        <f t="shared" ca="1" si="34"/>
        <v>3.7672922799435078E-2</v>
      </c>
      <c r="U56" s="15">
        <f t="shared" ca="1" si="45"/>
        <v>8.6780445472953432E-4</v>
      </c>
      <c r="V56" s="15">
        <f t="shared" ca="1" si="45"/>
        <v>2.143987476390614E-3</v>
      </c>
      <c r="W56" s="15">
        <f t="shared" ca="1" si="45"/>
        <v>3.4371862716738415E-3</v>
      </c>
      <c r="X56" s="15">
        <f t="shared" ca="1" si="36"/>
        <v>0.8045023960251152</v>
      </c>
      <c r="Z56" s="16">
        <f t="shared" ca="1" si="41"/>
        <v>8.3121986880000005</v>
      </c>
      <c r="AB56" s="16">
        <f t="shared" ca="1" si="42"/>
        <v>0.38</v>
      </c>
      <c r="AC56" s="16">
        <f t="shared" ca="1" si="43"/>
        <v>2.7970000000000002</v>
      </c>
      <c r="AD56" s="16">
        <f t="shared" ca="1" si="37"/>
        <v>47.279801311999996</v>
      </c>
      <c r="AF56" s="17">
        <f t="shared" ca="1" si="38"/>
        <v>0.14143849117732138</v>
      </c>
      <c r="AH56" s="17">
        <f t="shared" ca="1" si="39"/>
        <v>6.4659939764161378E-3</v>
      </c>
      <c r="AI56" s="17">
        <f t="shared" ca="1" si="40"/>
        <v>4.7593118821147209E-2</v>
      </c>
      <c r="AJ56" s="17">
        <f t="shared" ca="1" si="44"/>
        <v>0.8045023960251152</v>
      </c>
    </row>
    <row r="57" spans="1:36" hidden="1">
      <c r="A57" s="13" t="s">
        <v>78</v>
      </c>
      <c r="B57" s="14">
        <f ca="1">OFFSET('Ireland RAW'!B$7,(ROW('Ireland RAW'!B39)-7)*3,0)</f>
        <v>69551</v>
      </c>
      <c r="C57" s="14">
        <f ca="1">OFFSET('Ireland RAW'!C$7,(ROW('Ireland RAW'!C39)-7)*3,0)</f>
        <v>11731.850501999999</v>
      </c>
      <c r="D57" s="14">
        <f ca="1">OFFSET('Ireland RAW'!D$7,(ROW('Ireland RAW'!D39)-7)*3,0)</f>
        <v>8347.8505019999993</v>
      </c>
      <c r="E57" s="14">
        <f ca="1">OFFSET('Ireland RAW'!E$7,(ROW('Ireland RAW'!E39)-7)*3,0)</f>
        <v>371</v>
      </c>
      <c r="F57" s="14">
        <f ca="1">OFFSET('Ireland RAW'!F$7,(ROW('Ireland RAW'!F39)-7)*3,0)</f>
        <v>2692</v>
      </c>
      <c r="G57" s="14">
        <f ca="1">OFFSET('Ireland RAW'!G$7,(ROW('Ireland RAW'!G39)-7)*3,0)</f>
        <v>297</v>
      </c>
      <c r="H57" s="14">
        <f ca="1">OFFSET('Ireland RAW'!H$7,(ROW('Ireland RAW'!H39)-7)*3,0)</f>
        <v>2349</v>
      </c>
      <c r="I57" s="14">
        <f ca="1">OFFSET('Ireland RAW'!I$7,(ROW('Ireland RAW'!I39)-7)*3,0)</f>
        <v>47</v>
      </c>
      <c r="J57" s="14">
        <f ca="1">OFFSET('Ireland RAW'!J$7,(ROW('Ireland RAW'!J39)-7)*3,0)</f>
        <v>193</v>
      </c>
      <c r="K57" s="14">
        <f ca="1">OFFSET('Ireland RAW'!K$7,(ROW('Ireland RAW'!K39)-7)*3,0)</f>
        <v>128</v>
      </c>
      <c r="L57" s="14">
        <f ca="1">OFFSET('Ireland RAW'!L$7,(ROW('Ireland RAW'!L39)-7)*3,0)</f>
        <v>57819.149497999999</v>
      </c>
      <c r="M57" s="18"/>
      <c r="N57" s="15">
        <f t="shared" ca="1" si="28"/>
        <v>1</v>
      </c>
      <c r="O57" s="15">
        <f t="shared" ca="1" si="29"/>
        <v>0.16867982490546504</v>
      </c>
      <c r="P57" s="15">
        <f t="shared" ca="1" si="30"/>
        <v>0.12002488105131486</v>
      </c>
      <c r="Q57" s="15">
        <f t="shared" ca="1" si="31"/>
        <v>5.3342151802274586E-3</v>
      </c>
      <c r="R57" s="15">
        <f t="shared" ca="1" si="32"/>
        <v>3.8705410418254232E-2</v>
      </c>
      <c r="S57" s="15">
        <f t="shared" ca="1" si="33"/>
        <v>4.2702477318802027E-3</v>
      </c>
      <c r="T57" s="15">
        <f t="shared" ca="1" si="34"/>
        <v>3.3773777515779785E-2</v>
      </c>
      <c r="U57" s="15">
        <f t="shared" ca="1" si="45"/>
        <v>6.7576310908541931E-4</v>
      </c>
      <c r="V57" s="15">
        <f t="shared" ca="1" si="45"/>
        <v>2.7749421287975732E-3</v>
      </c>
      <c r="W57" s="15">
        <f t="shared" ca="1" si="45"/>
        <v>1.8403761268709292E-3</v>
      </c>
      <c r="X57" s="15">
        <f t="shared" ref="X57:X73" ca="1" si="46">L57/$B57</f>
        <v>0.83132017509453493</v>
      </c>
      <c r="Z57" s="16">
        <f t="shared" ca="1" si="41"/>
        <v>8.347850502</v>
      </c>
      <c r="AB57" s="16">
        <f t="shared" ca="1" si="42"/>
        <v>0.371</v>
      </c>
      <c r="AC57" s="16">
        <f t="shared" ca="1" si="43"/>
        <v>3.0129999999999999</v>
      </c>
      <c r="AD57" s="16">
        <f t="shared" ca="1" si="37"/>
        <v>57.819149498000002</v>
      </c>
      <c r="AF57" s="17">
        <f t="shared" ca="1" si="38"/>
        <v>0.12002488105131486</v>
      </c>
      <c r="AH57" s="17">
        <f t="shared" ca="1" si="39"/>
        <v>5.3342151802274586E-3</v>
      </c>
      <c r="AI57" s="17">
        <f t="shared" ca="1" si="40"/>
        <v>4.3320728673922733E-2</v>
      </c>
      <c r="AJ57" s="17">
        <f t="shared" ca="1" si="44"/>
        <v>0.83132017509453493</v>
      </c>
    </row>
    <row r="58" spans="1:36" hidden="1">
      <c r="A58" s="13" t="s">
        <v>79</v>
      </c>
      <c r="B58" s="14">
        <f ca="1">OFFSET('Ireland RAW'!B$7,(ROW('Ireland RAW'!B40)-7)*3,0)</f>
        <v>77515</v>
      </c>
      <c r="C58" s="14">
        <f ca="1">OFFSET('Ireland RAW'!C$7,(ROW('Ireland RAW'!C40)-7)*3,0)</f>
        <v>12359.348943999999</v>
      </c>
      <c r="D58" s="14">
        <f ca="1">OFFSET('Ireland RAW'!D$7,(ROW('Ireland RAW'!D40)-7)*3,0)</f>
        <v>8775.3489439999994</v>
      </c>
      <c r="E58" s="14">
        <f ca="1">OFFSET('Ireland RAW'!E$7,(ROW('Ireland RAW'!E40)-7)*3,0)</f>
        <v>320</v>
      </c>
      <c r="F58" s="14">
        <f ca="1">OFFSET('Ireland RAW'!F$7,(ROW('Ireland RAW'!F40)-7)*3,0)</f>
        <v>2933</v>
      </c>
      <c r="G58" s="14">
        <f ca="1">OFFSET('Ireland RAW'!G$7,(ROW('Ireland RAW'!G40)-7)*3,0)</f>
        <v>304</v>
      </c>
      <c r="H58" s="14">
        <f ca="1">OFFSET('Ireland RAW'!H$7,(ROW('Ireland RAW'!H40)-7)*3,0)</f>
        <v>2575</v>
      </c>
      <c r="I58" s="14">
        <f ca="1">OFFSET('Ireland RAW'!I$7,(ROW('Ireland RAW'!I40)-7)*3,0)</f>
        <v>54</v>
      </c>
      <c r="J58" s="14">
        <f ca="1">OFFSET('Ireland RAW'!J$7,(ROW('Ireland RAW'!J40)-7)*3,0)</f>
        <v>129</v>
      </c>
      <c r="K58" s="14">
        <f ca="1">OFFSET('Ireland RAW'!K$7,(ROW('Ireland RAW'!K40)-7)*3,0)</f>
        <v>202</v>
      </c>
      <c r="L58" s="14">
        <f ca="1">OFFSET('Ireland RAW'!L$7,(ROW('Ireland RAW'!L40)-7)*3,0)</f>
        <v>65155.651056000002</v>
      </c>
      <c r="M58" s="18"/>
      <c r="N58" s="15">
        <f t="shared" ca="1" si="28"/>
        <v>1</v>
      </c>
      <c r="O58" s="15">
        <f t="shared" ca="1" si="29"/>
        <v>0.1594446099980649</v>
      </c>
      <c r="P58" s="15">
        <f t="shared" ca="1" si="30"/>
        <v>0.11320839765206733</v>
      </c>
      <c r="Q58" s="15">
        <f t="shared" ca="1" si="31"/>
        <v>4.1282332451783527E-3</v>
      </c>
      <c r="R58" s="15">
        <f t="shared" ca="1" si="32"/>
        <v>3.783783783783784E-2</v>
      </c>
      <c r="S58" s="15">
        <f t="shared" ca="1" si="33"/>
        <v>3.9218215829194348E-3</v>
      </c>
      <c r="T58" s="15">
        <f t="shared" ca="1" si="34"/>
        <v>3.3219376894794553E-2</v>
      </c>
      <c r="U58" s="15">
        <f t="shared" ca="1" si="45"/>
        <v>6.9663936012384696E-4</v>
      </c>
      <c r="V58" s="15">
        <f t="shared" ca="1" si="45"/>
        <v>1.6641940269625233E-3</v>
      </c>
      <c r="W58" s="15">
        <f t="shared" ca="1" si="45"/>
        <v>2.6059472360188351E-3</v>
      </c>
      <c r="X58" s="15">
        <f t="shared" ca="1" si="46"/>
        <v>0.84055539000193513</v>
      </c>
      <c r="Z58" s="16">
        <f t="shared" ca="1" si="41"/>
        <v>8.7753489439999992</v>
      </c>
      <c r="AB58" s="16">
        <f t="shared" ca="1" si="42"/>
        <v>0.32</v>
      </c>
      <c r="AC58" s="16">
        <f t="shared" ca="1" si="43"/>
        <v>3.2639999999999998</v>
      </c>
      <c r="AD58" s="16">
        <f t="shared" ca="1" si="37"/>
        <v>65.155651055999996</v>
      </c>
      <c r="AF58" s="17">
        <f t="shared" ca="1" si="38"/>
        <v>0.11320839765206733</v>
      </c>
      <c r="AH58" s="17">
        <f t="shared" ca="1" si="39"/>
        <v>4.1282332451783527E-3</v>
      </c>
      <c r="AI58" s="17">
        <f t="shared" ca="1" si="40"/>
        <v>4.2107979100819197E-2</v>
      </c>
      <c r="AJ58" s="17">
        <f t="shared" ca="1" si="44"/>
        <v>0.84055539000193513</v>
      </c>
    </row>
    <row r="59" spans="1:36" hidden="1">
      <c r="A59" s="13" t="s">
        <v>80</v>
      </c>
      <c r="B59" s="14">
        <f ca="1">OFFSET('Ireland RAW'!B$7,(ROW('Ireland RAW'!B41)-7)*3,0)</f>
        <v>81519</v>
      </c>
      <c r="C59" s="14">
        <f ca="1">OFFSET('Ireland RAW'!C$7,(ROW('Ireland RAW'!C41)-7)*3,0)</f>
        <v>11092.199791999999</v>
      </c>
      <c r="D59" s="14">
        <f ca="1">OFFSET('Ireland RAW'!D$7,(ROW('Ireland RAW'!D41)-7)*3,0)</f>
        <v>8384.1997919999994</v>
      </c>
      <c r="E59" s="14">
        <f ca="1">OFFSET('Ireland RAW'!E$7,(ROW('Ireland RAW'!E41)-7)*3,0)</f>
        <v>371</v>
      </c>
      <c r="F59" s="14">
        <f ca="1">OFFSET('Ireland RAW'!F$7,(ROW('Ireland RAW'!F41)-7)*3,0)</f>
        <v>2105</v>
      </c>
      <c r="G59" s="14">
        <f ca="1">OFFSET('Ireland RAW'!G$7,(ROW('Ireland RAW'!G41)-7)*3,0)</f>
        <v>286</v>
      </c>
      <c r="H59" s="14">
        <f ca="1">OFFSET('Ireland RAW'!H$7,(ROW('Ireland RAW'!H41)-7)*3,0)</f>
        <v>1764</v>
      </c>
      <c r="I59" s="14">
        <f ca="1">OFFSET('Ireland RAW'!I$7,(ROW('Ireland RAW'!I41)-7)*3,0)</f>
        <v>55</v>
      </c>
      <c r="J59" s="14">
        <f ca="1">OFFSET('Ireland RAW'!J$7,(ROW('Ireland RAW'!J41)-7)*3,0)</f>
        <v>31</v>
      </c>
      <c r="K59" s="14">
        <f ca="1">OFFSET('Ireland RAW'!K$7,(ROW('Ireland RAW'!K41)-7)*3,0)</f>
        <v>201</v>
      </c>
      <c r="L59" s="14">
        <f ca="1">OFFSET('Ireland RAW'!L$7,(ROW('Ireland RAW'!L41)-7)*3,0)</f>
        <v>70426.800208000001</v>
      </c>
      <c r="M59" s="18"/>
      <c r="N59" s="15">
        <f t="shared" ca="1" si="28"/>
        <v>1</v>
      </c>
      <c r="O59" s="15">
        <f t="shared" ca="1" si="29"/>
        <v>0.13606888936321593</v>
      </c>
      <c r="P59" s="15">
        <f t="shared" ca="1" si="30"/>
        <v>0.10284963986309939</v>
      </c>
      <c r="Q59" s="15">
        <f t="shared" ca="1" si="31"/>
        <v>4.5510862498313277E-3</v>
      </c>
      <c r="R59" s="15">
        <f t="shared" ca="1" si="32"/>
        <v>2.5822200959285564E-2</v>
      </c>
      <c r="S59" s="15">
        <f t="shared" ca="1" si="33"/>
        <v>3.5083845483874923E-3</v>
      </c>
      <c r="T59" s="15">
        <f t="shared" ca="1" si="34"/>
        <v>2.1639127074669709E-2</v>
      </c>
      <c r="U59" s="15">
        <f t="shared" ca="1" si="45"/>
        <v>6.7468933622836396E-4</v>
      </c>
      <c r="V59" s="15">
        <f t="shared" ca="1" si="45"/>
        <v>3.8027944405598694E-4</v>
      </c>
      <c r="W59" s="15">
        <f t="shared" ca="1" si="45"/>
        <v>2.4656828469436574E-3</v>
      </c>
      <c r="X59" s="15">
        <f t="shared" ca="1" si="46"/>
        <v>0.86393111063678407</v>
      </c>
      <c r="Z59" s="16">
        <f t="shared" ca="1" si="41"/>
        <v>8.3841997919999987</v>
      </c>
      <c r="AB59" s="16">
        <f t="shared" ca="1" si="42"/>
        <v>0.371</v>
      </c>
      <c r="AC59" s="16">
        <f t="shared" ca="1" si="43"/>
        <v>2.3370000000000002</v>
      </c>
      <c r="AD59" s="16">
        <f t="shared" ca="1" si="37"/>
        <v>70.426800208000003</v>
      </c>
      <c r="AF59" s="17">
        <f t="shared" ca="1" si="38"/>
        <v>0.10284963986309939</v>
      </c>
      <c r="AH59" s="17">
        <f t="shared" ca="1" si="39"/>
        <v>4.5510862498313277E-3</v>
      </c>
      <c r="AI59" s="17">
        <f t="shared" ca="1" si="40"/>
        <v>2.8668163250285209E-2</v>
      </c>
      <c r="AJ59" s="17">
        <f t="shared" ca="1" si="44"/>
        <v>0.86393111063678407</v>
      </c>
    </row>
    <row r="60" spans="1:36" hidden="1">
      <c r="A60" s="13" t="s">
        <v>81</v>
      </c>
      <c r="B60" s="14">
        <f ca="1">OFFSET('Ireland RAW'!B$7,(ROW('Ireland RAW'!B42)-7)*3,0)</f>
        <v>86578</v>
      </c>
      <c r="C60" s="14">
        <f ca="1">OFFSET('Ireland RAW'!C$7,(ROW('Ireland RAW'!C42)-7)*3,0)</f>
        <v>13170.752081999999</v>
      </c>
      <c r="D60" s="14">
        <f ca="1">OFFSET('Ireland RAW'!D$7,(ROW('Ireland RAW'!D42)-7)*3,0)</f>
        <v>10395.752081999999</v>
      </c>
      <c r="E60" s="14">
        <f ca="1">OFFSET('Ireland RAW'!E$7,(ROW('Ireland RAW'!E42)-7)*3,0)</f>
        <v>356</v>
      </c>
      <c r="F60" s="14">
        <f ca="1">OFFSET('Ireland RAW'!F$7,(ROW('Ireland RAW'!F42)-7)*3,0)</f>
        <v>2156</v>
      </c>
      <c r="G60" s="14">
        <f ca="1">OFFSET('Ireland RAW'!G$7,(ROW('Ireland RAW'!G42)-7)*3,0)</f>
        <v>287</v>
      </c>
      <c r="H60" s="14">
        <f ca="1">OFFSET('Ireland RAW'!H$7,(ROW('Ireland RAW'!H42)-7)*3,0)</f>
        <v>1805</v>
      </c>
      <c r="I60" s="14">
        <f ca="1">OFFSET('Ireland RAW'!I$7,(ROW('Ireland RAW'!I42)-7)*3,0)</f>
        <v>65</v>
      </c>
      <c r="J60" s="14">
        <f ca="1">OFFSET('Ireland RAW'!J$7,(ROW('Ireland RAW'!J42)-7)*3,0)</f>
        <v>32</v>
      </c>
      <c r="K60" s="14">
        <f ca="1">OFFSET('Ireland RAW'!K$7,(ROW('Ireland RAW'!K42)-7)*3,0)</f>
        <v>231</v>
      </c>
      <c r="L60" s="14">
        <f ca="1">OFFSET('Ireland RAW'!L$7,(ROW('Ireland RAW'!L42)-7)*3,0)</f>
        <v>73407.247918000008</v>
      </c>
      <c r="M60" s="18"/>
      <c r="N60" s="15">
        <f t="shared" ca="1" si="28"/>
        <v>1</v>
      </c>
      <c r="O60" s="15">
        <f t="shared" ca="1" si="29"/>
        <v>0.152125852780152</v>
      </c>
      <c r="P60" s="15">
        <f t="shared" ca="1" si="30"/>
        <v>0.12007383032641085</v>
      </c>
      <c r="Q60" s="15">
        <f t="shared" ca="1" si="31"/>
        <v>4.1118990967682319E-3</v>
      </c>
      <c r="R60" s="15">
        <f t="shared" ca="1" si="32"/>
        <v>2.4902400147843562E-2</v>
      </c>
      <c r="S60" s="15">
        <f t="shared" ca="1" si="33"/>
        <v>3.3149298898103446E-3</v>
      </c>
      <c r="T60" s="15">
        <f t="shared" ca="1" si="34"/>
        <v>2.0848252442883873E-2</v>
      </c>
      <c r="U60" s="15">
        <f t="shared" ca="1" si="45"/>
        <v>7.5076809351105357E-4</v>
      </c>
      <c r="V60" s="15">
        <f t="shared" ca="1" si="45"/>
        <v>3.6960890757467254E-4</v>
      </c>
      <c r="W60" s="15">
        <f t="shared" ca="1" si="45"/>
        <v>2.6681143015546676E-3</v>
      </c>
      <c r="X60" s="15">
        <f t="shared" ca="1" si="46"/>
        <v>0.84787414721984811</v>
      </c>
      <c r="Z60" s="16">
        <f t="shared" ca="1" si="41"/>
        <v>10.395752082</v>
      </c>
      <c r="AB60" s="16">
        <f t="shared" ca="1" si="42"/>
        <v>0.35599999999999998</v>
      </c>
      <c r="AC60" s="16">
        <f t="shared" ca="1" si="43"/>
        <v>2.419</v>
      </c>
      <c r="AD60" s="16">
        <f t="shared" ca="1" si="37"/>
        <v>73.40724791800001</v>
      </c>
      <c r="AF60" s="17">
        <f t="shared" ca="1" si="38"/>
        <v>0.12007383032641085</v>
      </c>
      <c r="AH60" s="17">
        <f t="shared" ca="1" si="39"/>
        <v>4.1118990967682319E-3</v>
      </c>
      <c r="AI60" s="17">
        <f t="shared" ca="1" si="40"/>
        <v>2.79401233569729E-2</v>
      </c>
      <c r="AJ60" s="17">
        <f t="shared" ca="1" si="44"/>
        <v>0.84787414721984811</v>
      </c>
    </row>
    <row r="61" spans="1:36" hidden="1">
      <c r="A61" s="13" t="s">
        <v>82</v>
      </c>
      <c r="B61" s="14">
        <f ca="1">OFFSET('Ireland RAW'!B$7,(ROW('Ireland RAW'!B43)-7)*3,0)</f>
        <v>89581</v>
      </c>
      <c r="C61" s="14">
        <f ca="1">OFFSET('Ireland RAW'!C$7,(ROW('Ireland RAW'!C43)-7)*3,0)</f>
        <v>15381.767040000001</v>
      </c>
      <c r="D61" s="14">
        <f ca="1">OFFSET('Ireland RAW'!D$7,(ROW('Ireland RAW'!D43)-7)*3,0)</f>
        <v>12023.767040000001</v>
      </c>
      <c r="E61" s="14">
        <f ca="1">OFFSET('Ireland RAW'!E$7,(ROW('Ireland RAW'!E43)-7)*3,0)</f>
        <v>826</v>
      </c>
      <c r="F61" s="14">
        <f ca="1">OFFSET('Ireland RAW'!F$7,(ROW('Ireland RAW'!F43)-7)*3,0)</f>
        <v>2238</v>
      </c>
      <c r="G61" s="14">
        <f ca="1">OFFSET('Ireland RAW'!G$7,(ROW('Ireland RAW'!G43)-7)*3,0)</f>
        <v>317</v>
      </c>
      <c r="H61" s="14">
        <f ca="1">OFFSET('Ireland RAW'!H$7,(ROW('Ireland RAW'!H43)-7)*3,0)</f>
        <v>1854</v>
      </c>
      <c r="I61" s="14">
        <f ca="1">OFFSET('Ireland RAW'!I$7,(ROW('Ireland RAW'!I43)-7)*3,0)</f>
        <v>67</v>
      </c>
      <c r="J61" s="14">
        <f ca="1">OFFSET('Ireland RAW'!J$7,(ROW('Ireland RAW'!J43)-7)*3,0)</f>
        <v>36</v>
      </c>
      <c r="K61" s="14">
        <f ca="1">OFFSET('Ireland RAW'!K$7,(ROW('Ireland RAW'!K43)-7)*3,0)</f>
        <v>258</v>
      </c>
      <c r="L61" s="14">
        <f ca="1">OFFSET('Ireland RAW'!L$7,(ROW('Ireland RAW'!L43)-7)*3,0)</f>
        <v>74199.232959999994</v>
      </c>
      <c r="M61" s="18"/>
      <c r="N61" s="15">
        <f t="shared" ca="1" si="28"/>
        <v>1</v>
      </c>
      <c r="O61" s="15">
        <f t="shared" ca="1" si="29"/>
        <v>0.17170791842020072</v>
      </c>
      <c r="P61" s="15">
        <f t="shared" ca="1" si="30"/>
        <v>0.13422229088757662</v>
      </c>
      <c r="Q61" s="15">
        <f t="shared" ca="1" si="31"/>
        <v>9.220705283486454E-3</v>
      </c>
      <c r="R61" s="15">
        <f t="shared" ca="1" si="32"/>
        <v>2.4982976300778066E-2</v>
      </c>
      <c r="S61" s="15">
        <f t="shared" ca="1" si="33"/>
        <v>3.5386968218707091E-3</v>
      </c>
      <c r="T61" s="15">
        <f t="shared" ca="1" si="34"/>
        <v>2.0696353021287996E-2</v>
      </c>
      <c r="U61" s="15">
        <f t="shared" ca="1" si="45"/>
        <v>7.4792645761936124E-4</v>
      </c>
      <c r="V61" s="15">
        <f t="shared" ca="1" si="45"/>
        <v>4.018709324521941E-4</v>
      </c>
      <c r="W61" s="15">
        <f t="shared" ca="1" si="45"/>
        <v>2.880075015907391E-3</v>
      </c>
      <c r="X61" s="15">
        <f t="shared" ca="1" si="46"/>
        <v>0.82829208157979917</v>
      </c>
      <c r="Z61" s="16">
        <f t="shared" ca="1" si="41"/>
        <v>12.023767040000001</v>
      </c>
      <c r="AB61" s="16">
        <f t="shared" ca="1" si="42"/>
        <v>0.82599999999999996</v>
      </c>
      <c r="AC61" s="16">
        <f t="shared" ca="1" si="43"/>
        <v>2.532</v>
      </c>
      <c r="AD61" s="16">
        <f t="shared" ca="1" si="37"/>
        <v>74.199232959999989</v>
      </c>
      <c r="AF61" s="17">
        <f t="shared" ca="1" si="38"/>
        <v>0.13422229088757662</v>
      </c>
      <c r="AH61" s="17">
        <f t="shared" ca="1" si="39"/>
        <v>9.220705283486454E-3</v>
      </c>
      <c r="AI61" s="17">
        <f t="shared" ca="1" si="40"/>
        <v>2.8264922249137653E-2</v>
      </c>
      <c r="AJ61" s="17">
        <f t="shared" ca="1" si="44"/>
        <v>0.82829208157979917</v>
      </c>
    </row>
    <row r="62" spans="1:36" hidden="1">
      <c r="A62" s="13" t="s">
        <v>83</v>
      </c>
      <c r="B62" s="14">
        <f ca="1">OFFSET('Ireland RAW'!B$7,(ROW('Ireland RAW'!B44)-7)*3,0)</f>
        <v>90085</v>
      </c>
      <c r="C62" s="14">
        <f ca="1">OFFSET('Ireland RAW'!C$7,(ROW('Ireland RAW'!C44)-7)*3,0)</f>
        <v>16364.123336999999</v>
      </c>
      <c r="D62" s="14">
        <f ca="1">OFFSET('Ireland RAW'!D$7,(ROW('Ireland RAW'!D44)-7)*3,0)</f>
        <v>13171.123336999999</v>
      </c>
      <c r="E62" s="14">
        <f ca="1">OFFSET('Ireland RAW'!E$7,(ROW('Ireland RAW'!E44)-7)*3,0)</f>
        <v>723</v>
      </c>
      <c r="F62" s="14">
        <f ca="1">OFFSET('Ireland RAW'!F$7,(ROW('Ireland RAW'!F44)-7)*3,0)</f>
        <v>2226</v>
      </c>
      <c r="G62" s="14">
        <f ca="1">OFFSET('Ireland RAW'!G$7,(ROW('Ireland RAW'!G44)-7)*3,0)</f>
        <v>315</v>
      </c>
      <c r="H62" s="14">
        <f ca="1">OFFSET('Ireland RAW'!H$7,(ROW('Ireland RAW'!H44)-7)*3,0)</f>
        <v>1830</v>
      </c>
      <c r="I62" s="14">
        <f ca="1">OFFSET('Ireland RAW'!I$7,(ROW('Ireland RAW'!I44)-7)*3,0)</f>
        <v>81</v>
      </c>
      <c r="J62" s="14">
        <f ca="1">OFFSET('Ireland RAW'!J$7,(ROW('Ireland RAW'!J44)-7)*3,0)</f>
        <v>31</v>
      </c>
      <c r="K62" s="14">
        <f ca="1">OFFSET('Ireland RAW'!K$7,(ROW('Ireland RAW'!K44)-7)*3,0)</f>
        <v>213</v>
      </c>
      <c r="L62" s="14">
        <f ca="1">OFFSET('Ireland RAW'!L$7,(ROW('Ireland RAW'!L44)-7)*3,0)</f>
        <v>73720.876663000003</v>
      </c>
      <c r="M62" s="18"/>
      <c r="N62" s="15">
        <f t="shared" ca="1" si="28"/>
        <v>1</v>
      </c>
      <c r="O62" s="15">
        <f t="shared" ca="1" si="29"/>
        <v>0.18165203238052949</v>
      </c>
      <c r="P62" s="15">
        <f t="shared" ca="1" si="30"/>
        <v>0.1462077297774324</v>
      </c>
      <c r="Q62" s="15">
        <f t="shared" ca="1" si="31"/>
        <v>8.0257534550702107E-3</v>
      </c>
      <c r="R62" s="15">
        <f t="shared" ca="1" si="32"/>
        <v>2.4709996114780485E-2</v>
      </c>
      <c r="S62" s="15">
        <f t="shared" ca="1" si="33"/>
        <v>3.4966975634123328E-3</v>
      </c>
      <c r="T62" s="15">
        <f t="shared" ca="1" si="34"/>
        <v>2.0314147749347838E-2</v>
      </c>
      <c r="U62" s="15">
        <f t="shared" ca="1" si="45"/>
        <v>8.9915080202031413E-4</v>
      </c>
      <c r="V62" s="15">
        <f t="shared" ca="1" si="45"/>
        <v>3.441194427485153E-4</v>
      </c>
      <c r="W62" s="15">
        <f t="shared" ca="1" si="45"/>
        <v>2.3644335904978633E-3</v>
      </c>
      <c r="X62" s="15">
        <f t="shared" ca="1" si="46"/>
        <v>0.81834796761947048</v>
      </c>
      <c r="Z62" s="16">
        <f t="shared" ca="1" si="41"/>
        <v>13.171123336999999</v>
      </c>
      <c r="AB62" s="16">
        <f t="shared" ca="1" si="42"/>
        <v>0.72299999999999998</v>
      </c>
      <c r="AC62" s="16">
        <f t="shared" ca="1" si="43"/>
        <v>2.4700000000000002</v>
      </c>
      <c r="AD62" s="16">
        <f t="shared" ca="1" si="37"/>
        <v>73.720876662999999</v>
      </c>
      <c r="AF62" s="17">
        <f t="shared" ca="1" si="38"/>
        <v>0.1462077297774324</v>
      </c>
      <c r="AH62" s="17">
        <f t="shared" ca="1" si="39"/>
        <v>8.0257534550702107E-3</v>
      </c>
      <c r="AI62" s="17">
        <f t="shared" ca="1" si="40"/>
        <v>2.7418549148026862E-2</v>
      </c>
      <c r="AJ62" s="17">
        <f t="shared" ca="1" si="44"/>
        <v>0.81834796761947048</v>
      </c>
    </row>
    <row r="63" spans="1:36" hidden="1">
      <c r="A63" s="13" t="s">
        <v>84</v>
      </c>
      <c r="B63" s="14">
        <f ca="1">OFFSET('Ireland RAW'!B$7,(ROW('Ireland RAW'!B45)-7)*3,0)</f>
        <v>89590</v>
      </c>
      <c r="C63" s="14">
        <f ca="1">OFFSET('Ireland RAW'!C$7,(ROW('Ireland RAW'!C45)-7)*3,0)</f>
        <v>15299.309419000001</v>
      </c>
      <c r="D63" s="14">
        <f ca="1">OFFSET('Ireland RAW'!D$7,(ROW('Ireland RAW'!D45)-7)*3,0)</f>
        <v>12757.309419000001</v>
      </c>
      <c r="E63" s="14">
        <f ca="1">OFFSET('Ireland RAW'!E$7,(ROW('Ireland RAW'!E45)-7)*3,0)</f>
        <v>510</v>
      </c>
      <c r="F63" s="14">
        <f ca="1">OFFSET('Ireland RAW'!F$7,(ROW('Ireland RAW'!F45)-7)*3,0)</f>
        <v>1779</v>
      </c>
      <c r="G63" s="14">
        <f ca="1">OFFSET('Ireland RAW'!G$7,(ROW('Ireland RAW'!G45)-7)*3,0)</f>
        <v>307</v>
      </c>
      <c r="H63" s="14">
        <f ca="1">OFFSET('Ireland RAW'!H$7,(ROW('Ireland RAW'!H45)-7)*3,0)</f>
        <v>1339</v>
      </c>
      <c r="I63" s="14">
        <f ca="1">OFFSET('Ireland RAW'!I$7,(ROW('Ireland RAW'!I45)-7)*3,0)</f>
        <v>132</v>
      </c>
      <c r="J63" s="14">
        <f ca="1">OFFSET('Ireland RAW'!J$7,(ROW('Ireland RAW'!J45)-7)*3,0)</f>
        <v>31</v>
      </c>
      <c r="K63" s="14">
        <f ca="1">OFFSET('Ireland RAW'!K$7,(ROW('Ireland RAW'!K45)-7)*3,0)</f>
        <v>222</v>
      </c>
      <c r="L63" s="14">
        <f ca="1">OFFSET('Ireland RAW'!L$7,(ROW('Ireland RAW'!L45)-7)*3,0)</f>
        <v>74290.690581000003</v>
      </c>
      <c r="M63" s="7"/>
      <c r="N63" s="15">
        <f t="shared" ca="1" si="28"/>
        <v>1</v>
      </c>
      <c r="O63" s="15">
        <f t="shared" ca="1" si="29"/>
        <v>0.17077028037727426</v>
      </c>
      <c r="P63" s="15">
        <f t="shared" ca="1" si="30"/>
        <v>0.14239657795512894</v>
      </c>
      <c r="Q63" s="15">
        <f t="shared" ca="1" si="31"/>
        <v>5.6925996204933585E-3</v>
      </c>
      <c r="R63" s="15">
        <f t="shared" ca="1" si="32"/>
        <v>1.9857126911485657E-2</v>
      </c>
      <c r="S63" s="15">
        <f t="shared" ca="1" si="33"/>
        <v>3.4267217323361984E-3</v>
      </c>
      <c r="T63" s="15">
        <f t="shared" ca="1" si="34"/>
        <v>1.4945864493805113E-2</v>
      </c>
      <c r="U63" s="15">
        <f t="shared" ca="1" si="45"/>
        <v>1.4733787253041633E-3</v>
      </c>
      <c r="V63" s="15">
        <f t="shared" ca="1" si="45"/>
        <v>3.4602076124567473E-4</v>
      </c>
      <c r="W63" s="15">
        <f t="shared" ca="1" si="45"/>
        <v>2.4779551289206385E-3</v>
      </c>
      <c r="X63" s="15">
        <f t="shared" ca="1" si="46"/>
        <v>0.82922971962272574</v>
      </c>
      <c r="Z63" s="16">
        <f t="shared" ca="1" si="41"/>
        <v>12.757309419</v>
      </c>
      <c r="AB63" s="16">
        <f t="shared" ca="1" si="42"/>
        <v>0.51</v>
      </c>
      <c r="AC63" s="16">
        <f t="shared" ca="1" si="43"/>
        <v>2.032</v>
      </c>
      <c r="AD63" s="16">
        <f t="shared" ca="1" si="37"/>
        <v>74.290690581000007</v>
      </c>
      <c r="AF63" s="17">
        <f t="shared" ca="1" si="38"/>
        <v>0.14239657795512894</v>
      </c>
      <c r="AH63" s="17">
        <f t="shared" ca="1" si="39"/>
        <v>5.6925996204933585E-3</v>
      </c>
      <c r="AI63" s="17">
        <f t="shared" ca="1" si="40"/>
        <v>2.2681102801651969E-2</v>
      </c>
      <c r="AJ63" s="17">
        <f t="shared" ca="1" si="44"/>
        <v>0.82922971962272574</v>
      </c>
    </row>
    <row r="64" spans="1:36" hidden="1">
      <c r="A64" s="13" t="s">
        <v>85</v>
      </c>
      <c r="B64" s="14">
        <f ca="1">OFFSET('Ireland RAW'!B$7,(ROW('Ireland RAW'!B46)-7)*3,0)</f>
        <v>89684</v>
      </c>
      <c r="C64" s="14">
        <f ca="1">OFFSET('Ireland RAW'!C$7,(ROW('Ireland RAW'!C46)-7)*3,0)</f>
        <v>16278.792801000001</v>
      </c>
      <c r="D64" s="14">
        <f ca="1">OFFSET('Ireland RAW'!D$7,(ROW('Ireland RAW'!D46)-7)*3,0)</f>
        <v>13030.792801000001</v>
      </c>
      <c r="E64" s="14">
        <f ca="1">OFFSET('Ireland RAW'!E$7,(ROW('Ireland RAW'!E46)-7)*3,0)</f>
        <v>934</v>
      </c>
      <c r="F64" s="14">
        <f ca="1">OFFSET('Ireland RAW'!F$7,(ROW('Ireland RAW'!F46)-7)*3,0)</f>
        <v>2059</v>
      </c>
      <c r="G64" s="14">
        <f ca="1">OFFSET('Ireland RAW'!G$7,(ROW('Ireland RAW'!G46)-7)*3,0)</f>
        <v>332</v>
      </c>
      <c r="H64" s="14">
        <f ca="1">OFFSET('Ireland RAW'!H$7,(ROW('Ireland RAW'!H46)-7)*3,0)</f>
        <v>1321</v>
      </c>
      <c r="I64" s="14">
        <f ca="1">OFFSET('Ireland RAW'!I$7,(ROW('Ireland RAW'!I46)-7)*3,0)</f>
        <v>406</v>
      </c>
      <c r="J64" s="14">
        <f ca="1">OFFSET('Ireland RAW'!J$7,(ROW('Ireland RAW'!J46)-7)*3,0)</f>
        <v>27</v>
      </c>
      <c r="K64" s="14">
        <f ca="1">OFFSET('Ireland RAW'!K$7,(ROW('Ireland RAW'!K46)-7)*3,0)</f>
        <v>228</v>
      </c>
      <c r="L64" s="14">
        <f ca="1">OFFSET('Ireland RAW'!L$7,(ROW('Ireland RAW'!L46)-7)*3,0)</f>
        <v>73405.207198999997</v>
      </c>
      <c r="M64" s="7"/>
      <c r="N64" s="15">
        <f t="shared" ca="1" si="28"/>
        <v>1</v>
      </c>
      <c r="O64" s="15">
        <f t="shared" ca="1" si="29"/>
        <v>0.18151278713036886</v>
      </c>
      <c r="P64" s="15">
        <f t="shared" ca="1" si="30"/>
        <v>0.1452967396748584</v>
      </c>
      <c r="Q64" s="15">
        <f t="shared" ca="1" si="31"/>
        <v>1.0414343695642477E-2</v>
      </c>
      <c r="R64" s="15">
        <f t="shared" ca="1" si="32"/>
        <v>2.2958387226261093E-2</v>
      </c>
      <c r="S64" s="15">
        <f t="shared" ca="1" si="33"/>
        <v>3.7018866241470051E-3</v>
      </c>
      <c r="T64" s="15">
        <f t="shared" ca="1" si="34"/>
        <v>1.4729494670175283E-2</v>
      </c>
      <c r="U64" s="15">
        <f t="shared" ca="1" si="45"/>
        <v>4.5270059319388071E-3</v>
      </c>
      <c r="V64" s="15">
        <f t="shared" ca="1" si="45"/>
        <v>3.0105704473484677E-4</v>
      </c>
      <c r="W64" s="15">
        <f t="shared" ca="1" si="45"/>
        <v>2.5422594888720395E-3</v>
      </c>
      <c r="X64" s="15">
        <f t="shared" ca="1" si="46"/>
        <v>0.81848721286963111</v>
      </c>
      <c r="Z64" s="16">
        <f t="shared" ca="1" si="41"/>
        <v>13.030792801000002</v>
      </c>
      <c r="AB64" s="16">
        <f t="shared" ca="1" si="42"/>
        <v>0.93400000000000005</v>
      </c>
      <c r="AC64" s="16">
        <f t="shared" ca="1" si="43"/>
        <v>2.3140000000000001</v>
      </c>
      <c r="AD64" s="16">
        <f t="shared" ca="1" si="37"/>
        <v>73.405207199000003</v>
      </c>
      <c r="AF64" s="17">
        <f t="shared" ca="1" si="38"/>
        <v>0.1452967396748584</v>
      </c>
      <c r="AH64" s="17">
        <f t="shared" ca="1" si="39"/>
        <v>1.0414343695642477E-2</v>
      </c>
      <c r="AI64" s="17">
        <f t="shared" ca="1" si="40"/>
        <v>2.580170375986798E-2</v>
      </c>
      <c r="AJ64" s="17">
        <f t="shared" ca="1" si="44"/>
        <v>0.81848721286963111</v>
      </c>
    </row>
    <row r="65" spans="1:36" hidden="1">
      <c r="A65" s="13" t="s">
        <v>86</v>
      </c>
      <c r="B65" s="14">
        <f ca="1">OFFSET('Ireland RAW'!B$7,(ROW('Ireland RAW'!B47)-7)*3,0)</f>
        <v>89681</v>
      </c>
      <c r="C65" s="14">
        <f ca="1">OFFSET('Ireland RAW'!C$7,(ROW('Ireland RAW'!C47)-7)*3,0)</f>
        <v>18599.517765000001</v>
      </c>
      <c r="D65" s="14">
        <f ca="1">OFFSET('Ireland RAW'!D$7,(ROW('Ireland RAW'!D47)-7)*3,0)</f>
        <v>15588.517765000001</v>
      </c>
      <c r="E65" s="14">
        <f ca="1">OFFSET('Ireland RAW'!E$7,(ROW('Ireland RAW'!E47)-7)*3,0)</f>
        <v>830</v>
      </c>
      <c r="F65" s="14">
        <f ca="1">OFFSET('Ireland RAW'!F$7,(ROW('Ireland RAW'!F47)-7)*3,0)</f>
        <v>1825</v>
      </c>
      <c r="G65" s="14">
        <f ca="1">OFFSET('Ireland RAW'!G$7,(ROW('Ireland RAW'!G47)-7)*3,0)</f>
        <v>248</v>
      </c>
      <c r="H65" s="14">
        <f ca="1">OFFSET('Ireland RAW'!H$7,(ROW('Ireland RAW'!H47)-7)*3,0)</f>
        <v>1201</v>
      </c>
      <c r="I65" s="14">
        <f ca="1">OFFSET('Ireland RAW'!I$7,(ROW('Ireland RAW'!I47)-7)*3,0)</f>
        <v>376</v>
      </c>
      <c r="J65" s="14">
        <f ca="1">OFFSET('Ireland RAW'!J$7,(ROW('Ireland RAW'!J47)-7)*3,0)</f>
        <v>27</v>
      </c>
      <c r="K65" s="14">
        <f ca="1">OFFSET('Ireland RAW'!K$7,(ROW('Ireland RAW'!K47)-7)*3,0)</f>
        <v>329</v>
      </c>
      <c r="L65" s="14">
        <f ca="1">OFFSET('Ireland RAW'!L$7,(ROW('Ireland RAW'!L47)-7)*3,0)</f>
        <v>71081.482235000003</v>
      </c>
      <c r="M65" s="7"/>
      <c r="N65" s="15">
        <f t="shared" ca="1" si="28"/>
        <v>1</v>
      </c>
      <c r="O65" s="15">
        <f t="shared" ca="1" si="29"/>
        <v>0.20739641356586122</v>
      </c>
      <c r="P65" s="15">
        <f t="shared" ca="1" si="30"/>
        <v>0.17382185485219837</v>
      </c>
      <c r="Q65" s="15">
        <f t="shared" ca="1" si="31"/>
        <v>9.2550261482365268E-3</v>
      </c>
      <c r="R65" s="15">
        <f t="shared" ca="1" si="32"/>
        <v>2.0349906892206823E-2</v>
      </c>
      <c r="S65" s="15">
        <f t="shared" ca="1" si="33"/>
        <v>2.76535721055742E-3</v>
      </c>
      <c r="T65" s="15">
        <f t="shared" ca="1" si="34"/>
        <v>1.339191133015912E-2</v>
      </c>
      <c r="U65" s="15">
        <f t="shared" ca="1" si="45"/>
        <v>4.1926383514902825E-3</v>
      </c>
      <c r="V65" s="15">
        <f t="shared" ca="1" si="45"/>
        <v>3.0106711566552557E-4</v>
      </c>
      <c r="W65" s="15">
        <f t="shared" ca="1" si="45"/>
        <v>3.668558557553997E-3</v>
      </c>
      <c r="X65" s="15">
        <f t="shared" ca="1" si="46"/>
        <v>0.79260358643413886</v>
      </c>
      <c r="Z65" s="16">
        <f t="shared" ca="1" si="41"/>
        <v>15.588517765000001</v>
      </c>
      <c r="AB65" s="16">
        <f t="shared" ca="1" si="42"/>
        <v>0.83</v>
      </c>
      <c r="AC65" s="16">
        <f t="shared" ca="1" si="43"/>
        <v>2.181</v>
      </c>
      <c r="AD65" s="16">
        <f t="shared" ca="1" si="37"/>
        <v>71.08148223500001</v>
      </c>
      <c r="AF65" s="17">
        <f t="shared" ca="1" si="38"/>
        <v>0.17382185485219837</v>
      </c>
      <c r="AH65" s="17">
        <f t="shared" ca="1" si="39"/>
        <v>9.2550261482365268E-3</v>
      </c>
      <c r="AI65" s="17">
        <f t="shared" ca="1" si="40"/>
        <v>2.4319532565426346E-2</v>
      </c>
      <c r="AJ65" s="17">
        <f t="shared" ca="1" si="44"/>
        <v>0.79260358643413886</v>
      </c>
    </row>
    <row r="66" spans="1:36" hidden="1">
      <c r="A66" s="13" t="s">
        <v>87</v>
      </c>
      <c r="B66" s="14">
        <f ca="1">OFFSET('Ireland RAW'!B$7,(ROW('Ireland RAW'!B48)-7)*3,0)</f>
        <v>85318</v>
      </c>
      <c r="C66" s="14">
        <f ca="1">OFFSET('Ireland RAW'!C$7,(ROW('Ireland RAW'!C48)-7)*3,0)</f>
        <v>19987.070286000002</v>
      </c>
      <c r="D66" s="14">
        <f ca="1">OFFSET('Ireland RAW'!D$7,(ROW('Ireland RAW'!D48)-7)*3,0)</f>
        <v>16983.070286000002</v>
      </c>
      <c r="E66" s="14">
        <f ca="1">OFFSET('Ireland RAW'!E$7,(ROW('Ireland RAW'!E48)-7)*3,0)</f>
        <v>785</v>
      </c>
      <c r="F66" s="14">
        <f ca="1">OFFSET('Ireland RAW'!F$7,(ROW('Ireland RAW'!F48)-7)*3,0)</f>
        <v>1986</v>
      </c>
      <c r="G66" s="14">
        <f ca="1">OFFSET('Ireland RAW'!G$7,(ROW('Ireland RAW'!G48)-7)*3,0)</f>
        <v>331</v>
      </c>
      <c r="H66" s="14">
        <f ca="1">OFFSET('Ireland RAW'!H$7,(ROW('Ireland RAW'!H48)-7)*3,0)</f>
        <v>945</v>
      </c>
      <c r="I66" s="14">
        <f ca="1">OFFSET('Ireland RAW'!I$7,(ROW('Ireland RAW'!I48)-7)*3,0)</f>
        <v>710</v>
      </c>
      <c r="J66" s="14">
        <f ca="1">OFFSET('Ireland RAW'!J$7,(ROW('Ireland RAW'!J48)-7)*3,0)</f>
        <v>10</v>
      </c>
      <c r="K66" s="14">
        <f ca="1">OFFSET('Ireland RAW'!K$7,(ROW('Ireland RAW'!K48)-7)*3,0)</f>
        <v>223</v>
      </c>
      <c r="L66" s="14">
        <f ca="1">OFFSET('Ireland RAW'!L$7,(ROW('Ireland RAW'!L48)-7)*3,0)</f>
        <v>65330.929713999998</v>
      </c>
      <c r="M66" s="7"/>
      <c r="N66" s="15">
        <f t="shared" ca="1" si="28"/>
        <v>1</v>
      </c>
      <c r="O66" s="15">
        <f t="shared" ca="1" si="29"/>
        <v>0.23426557450948218</v>
      </c>
      <c r="P66" s="15">
        <f t="shared" ca="1" si="30"/>
        <v>0.19905612281113014</v>
      </c>
      <c r="Q66" s="15">
        <f t="shared" ca="1" si="31"/>
        <v>9.2008720316931955E-3</v>
      </c>
      <c r="R66" s="15">
        <f t="shared" ca="1" si="32"/>
        <v>2.3277620197379216E-2</v>
      </c>
      <c r="S66" s="15">
        <f t="shared" ca="1" si="33"/>
        <v>3.8796033662298695E-3</v>
      </c>
      <c r="T66" s="15">
        <f t="shared" ca="1" si="34"/>
        <v>1.1076209006305821E-2</v>
      </c>
      <c r="U66" s="15">
        <f t="shared" ca="1" si="45"/>
        <v>8.3218078248435273E-3</v>
      </c>
      <c r="V66" s="15">
        <f t="shared" ca="1" si="45"/>
        <v>1.172085609132891E-4</v>
      </c>
      <c r="W66" s="15">
        <f t="shared" ca="1" si="45"/>
        <v>2.6137509083663472E-3</v>
      </c>
      <c r="X66" s="15">
        <f t="shared" ca="1" si="46"/>
        <v>0.76573442549051784</v>
      </c>
      <c r="Z66" s="16">
        <f t="shared" ca="1" si="41"/>
        <v>16.983070286</v>
      </c>
      <c r="AB66" s="16">
        <f t="shared" ca="1" si="42"/>
        <v>0.78500000000000003</v>
      </c>
      <c r="AC66" s="16">
        <f t="shared" ca="1" si="43"/>
        <v>2.2189999999999999</v>
      </c>
      <c r="AD66" s="16">
        <f t="shared" ca="1" si="37"/>
        <v>65.330929713999993</v>
      </c>
      <c r="AF66" s="17">
        <f t="shared" ca="1" si="38"/>
        <v>0.19905612281113014</v>
      </c>
      <c r="AH66" s="17">
        <f t="shared" ca="1" si="39"/>
        <v>9.2008720316931955E-3</v>
      </c>
      <c r="AI66" s="17">
        <f t="shared" ca="1" si="40"/>
        <v>2.600857966665885E-2</v>
      </c>
      <c r="AJ66" s="17">
        <f t="shared" ca="1" si="44"/>
        <v>0.76573442549051784</v>
      </c>
    </row>
    <row r="67" spans="1:36" hidden="1">
      <c r="A67" s="19" t="s">
        <v>88</v>
      </c>
      <c r="B67" s="14">
        <f ca="1">OFFSET('Ireland RAW'!B$7,(ROW('Ireland RAW'!B49)-7)*3,0)</f>
        <v>83142</v>
      </c>
      <c r="C67" s="14">
        <f ca="1">OFFSET('Ireland RAW'!C$7,(ROW('Ireland RAW'!C49)-7)*3,0)</f>
        <v>22368.198990000001</v>
      </c>
      <c r="D67" s="14">
        <f ca="1">OFFSET('Ireland RAW'!D$7,(ROW('Ireland RAW'!D49)-7)*3,0)</f>
        <v>17021.198990000001</v>
      </c>
      <c r="E67" s="14">
        <f ca="1">OFFSET('Ireland RAW'!E$7,(ROW('Ireland RAW'!E49)-7)*3,0)</f>
        <v>608</v>
      </c>
      <c r="F67" s="14">
        <f ca="1">OFFSET('Ireland RAW'!F$7,(ROW('Ireland RAW'!F49)-7)*3,0)</f>
        <v>4529</v>
      </c>
      <c r="G67" s="14">
        <f ca="1">OFFSET('Ireland RAW'!G$7,(ROW('Ireland RAW'!G49)-7)*3,0)</f>
        <v>441</v>
      </c>
      <c r="H67" s="14">
        <f ca="1">OFFSET('Ireland RAW'!H$7,(ROW('Ireland RAW'!H49)-7)*3,0)</f>
        <v>455</v>
      </c>
      <c r="I67" s="14">
        <f ca="1">OFFSET('Ireland RAW'!I$7,(ROW('Ireland RAW'!I49)-7)*3,0)</f>
        <v>3633</v>
      </c>
      <c r="J67" s="14">
        <f ca="1">OFFSET('Ireland RAW'!J$7,(ROW('Ireland RAW'!J49)-7)*3,0)</f>
        <v>10</v>
      </c>
      <c r="K67" s="14">
        <f ca="1">OFFSET('Ireland RAW'!K$7,(ROW('Ireland RAW'!K49)-7)*3,0)</f>
        <v>200</v>
      </c>
      <c r="L67" s="14">
        <f ca="1">OFFSET('Ireland RAW'!L$7,(ROW('Ireland RAW'!L49)-7)*3,0)</f>
        <v>60773.801009999996</v>
      </c>
      <c r="M67" s="7"/>
      <c r="N67" s="15">
        <f t="shared" ca="1" si="28"/>
        <v>1</v>
      </c>
      <c r="O67" s="15">
        <f t="shared" ca="1" si="29"/>
        <v>0.26903609475355417</v>
      </c>
      <c r="P67" s="15">
        <f t="shared" ca="1" si="30"/>
        <v>0.20472443518318059</v>
      </c>
      <c r="Q67" s="15">
        <f t="shared" ca="1" si="31"/>
        <v>7.3127901662216445E-3</v>
      </c>
      <c r="R67" s="15">
        <f t="shared" ca="1" si="32"/>
        <v>5.4473070169108274E-2</v>
      </c>
      <c r="S67" s="15">
        <f t="shared" ca="1" si="33"/>
        <v>5.3041783935916867E-3</v>
      </c>
      <c r="T67" s="15">
        <f t="shared" ca="1" si="34"/>
        <v>5.472565009261264E-3</v>
      </c>
      <c r="U67" s="15">
        <f t="shared" ca="1" si="45"/>
        <v>4.3696326766255324E-2</v>
      </c>
      <c r="V67" s="15">
        <f t="shared" ca="1" si="45"/>
        <v>1.2027615404969811E-4</v>
      </c>
      <c r="W67" s="15">
        <f t="shared" ca="1" si="45"/>
        <v>2.4055230809939621E-3</v>
      </c>
      <c r="X67" s="15">
        <f t="shared" ca="1" si="46"/>
        <v>0.73096390524644583</v>
      </c>
      <c r="Z67" s="16">
        <f t="shared" ca="1" si="41"/>
        <v>17.021198990000002</v>
      </c>
      <c r="AB67" s="16">
        <f t="shared" ca="1" si="42"/>
        <v>0.60799999999999998</v>
      </c>
      <c r="AC67" s="16">
        <f t="shared" ca="1" si="43"/>
        <v>4.7389999999999999</v>
      </c>
      <c r="AD67" s="16">
        <f t="shared" ca="1" si="37"/>
        <v>60.773801009999993</v>
      </c>
      <c r="AF67" s="17">
        <f t="shared" ca="1" si="38"/>
        <v>0.20472443518318059</v>
      </c>
      <c r="AH67" s="17">
        <f t="shared" ca="1" si="39"/>
        <v>7.3127901662216445E-3</v>
      </c>
      <c r="AI67" s="17">
        <f t="shared" ca="1" si="40"/>
        <v>5.6998869404151935E-2</v>
      </c>
      <c r="AJ67" s="17">
        <f t="shared" ca="1" si="44"/>
        <v>0.73096390524644583</v>
      </c>
    </row>
    <row r="68" spans="1:36" hidden="1">
      <c r="A68" s="20" t="s">
        <v>89</v>
      </c>
      <c r="B68" s="14">
        <f ca="1">OFFSET('Ireland RAW'!B$7,(ROW('Ireland RAW'!B50)-7)*3,0)</f>
        <v>83110</v>
      </c>
      <c r="C68" s="14">
        <f ca="1">OFFSET('Ireland RAW'!C$7,(ROW('Ireland RAW'!C50)-7)*3,0)</f>
        <v>22878</v>
      </c>
      <c r="D68" s="14">
        <f ca="1">OFFSET('Ireland RAW'!D$7,(ROW('Ireland RAW'!D50)-7)*3,0)</f>
        <v>20664</v>
      </c>
      <c r="E68" s="14">
        <f ca="1">OFFSET('Ireland RAW'!E$7,(ROW('Ireland RAW'!E50)-7)*3,0)</f>
        <v>857</v>
      </c>
      <c r="F68" s="14">
        <f ca="1">OFFSET('Ireland RAW'!F$7,(ROW('Ireland RAW'!F50)-7)*3,0)</f>
        <v>1174</v>
      </c>
      <c r="G68" s="14">
        <f ca="1">OFFSET('Ireland RAW'!G$7,(ROW('Ireland RAW'!G50)-7)*3,0)</f>
        <v>331</v>
      </c>
      <c r="H68" s="14">
        <f ca="1">OFFSET('Ireland RAW'!H$7,(ROW('Ireland RAW'!H50)-7)*3,0)</f>
        <v>451</v>
      </c>
      <c r="I68" s="14">
        <f ca="1">OFFSET('Ireland RAW'!I$7,(ROW('Ireland RAW'!I50)-7)*3,0)</f>
        <v>392</v>
      </c>
      <c r="J68" s="14">
        <f ca="1">OFFSET('Ireland RAW'!J$7,(ROW('Ireland RAW'!J50)-7)*3,0)</f>
        <v>8</v>
      </c>
      <c r="K68" s="14">
        <f ca="1">OFFSET('Ireland RAW'!K$7,(ROW('Ireland RAW'!K50)-7)*3,0)</f>
        <v>176</v>
      </c>
      <c r="L68" s="14">
        <f ca="1">OFFSET('Ireland RAW'!L$7,(ROW('Ireland RAW'!L50)-7)*3,0)</f>
        <v>60232</v>
      </c>
      <c r="M68" s="7"/>
      <c r="N68" s="15">
        <f t="shared" ca="1" si="28"/>
        <v>1</v>
      </c>
      <c r="O68" s="15">
        <f t="shared" ca="1" si="29"/>
        <v>0.27527373360606427</v>
      </c>
      <c r="P68" s="15">
        <f t="shared" ca="1" si="30"/>
        <v>0.24863434003128385</v>
      </c>
      <c r="Q68" s="15">
        <f t="shared" ca="1" si="31"/>
        <v>1.0311635182288533E-2</v>
      </c>
      <c r="R68" s="15">
        <f t="shared" ca="1" si="32"/>
        <v>1.4125857297557455E-2</v>
      </c>
      <c r="S68" s="15">
        <f t="shared" ca="1" si="33"/>
        <v>3.982673565154614E-3</v>
      </c>
      <c r="T68" s="15">
        <f t="shared" ca="1" si="34"/>
        <v>5.4265431356034172E-3</v>
      </c>
      <c r="U68" s="15">
        <f t="shared" ca="1" si="45"/>
        <v>4.7166405967994226E-3</v>
      </c>
      <c r="V68" s="15">
        <f t="shared" ca="1" si="45"/>
        <v>9.6257971363253515E-5</v>
      </c>
      <c r="W68" s="15">
        <f t="shared" ca="1" si="45"/>
        <v>2.1176753699915776E-3</v>
      </c>
      <c r="X68" s="15">
        <f t="shared" ca="1" si="46"/>
        <v>0.72472626639393578</v>
      </c>
      <c r="Z68" s="16">
        <f t="shared" ca="1" si="41"/>
        <v>20.664000000000001</v>
      </c>
      <c r="AB68" s="16">
        <f t="shared" ca="1" si="42"/>
        <v>0.85699999999999998</v>
      </c>
      <c r="AC68" s="16">
        <f t="shared" ca="1" si="43"/>
        <v>1.3580000000000001</v>
      </c>
      <c r="AD68" s="16">
        <f t="shared" ca="1" si="37"/>
        <v>60.231999999999999</v>
      </c>
      <c r="AF68" s="17">
        <f t="shared" ca="1" si="38"/>
        <v>0.24863434003128385</v>
      </c>
      <c r="AH68" s="17">
        <f t="shared" ca="1" si="39"/>
        <v>1.0311635182288533E-2</v>
      </c>
      <c r="AI68" s="17">
        <f t="shared" ca="1" si="40"/>
        <v>1.6339790638912288E-2</v>
      </c>
      <c r="AJ68" s="17">
        <f t="shared" ca="1" si="44"/>
        <v>0.72472626639393578</v>
      </c>
    </row>
    <row r="69" spans="1:36" hidden="1">
      <c r="A69" s="19" t="s">
        <v>90</v>
      </c>
      <c r="B69" s="14">
        <f ca="1">OFFSET('Ireland RAW'!B$7,(ROW('Ireland RAW'!B51)-7)*3,0)</f>
        <v>88259</v>
      </c>
      <c r="C69" s="14">
        <f ca="1">OFFSET('Ireland RAW'!C$7,(ROW('Ireland RAW'!C51)-7)*3,0)</f>
        <v>23976</v>
      </c>
      <c r="D69" s="14">
        <f ca="1">OFFSET('Ireland RAW'!D$7,(ROW('Ireland RAW'!D51)-7)*3,0)</f>
        <v>21371</v>
      </c>
      <c r="E69" s="14">
        <f ca="1">OFFSET('Ireland RAW'!E$7,(ROW('Ireland RAW'!E51)-7)*3,0)</f>
        <v>1673</v>
      </c>
      <c r="F69" s="14">
        <f ca="1">OFFSET('Ireland RAW'!F$7,(ROW('Ireland RAW'!F51)-7)*3,0)</f>
        <v>748</v>
      </c>
      <c r="G69" s="14">
        <f ca="1">OFFSET('Ireland RAW'!G$7,(ROW('Ireland RAW'!G51)-7)*3,0)</f>
        <v>296</v>
      </c>
      <c r="H69" s="14">
        <f ca="1">OFFSET('Ireland RAW'!H$7,(ROW('Ireland RAW'!H51)-7)*3,0)</f>
        <v>34</v>
      </c>
      <c r="I69" s="14">
        <f ca="1">OFFSET('Ireland RAW'!I$7,(ROW('Ireland RAW'!I51)-7)*3,0)</f>
        <v>418</v>
      </c>
      <c r="J69" s="14">
        <f ca="1">OFFSET('Ireland RAW'!J$7,(ROW('Ireland RAW'!J51)-7)*3,0)</f>
        <v>4</v>
      </c>
      <c r="K69" s="14">
        <f ca="1">OFFSET('Ireland RAW'!K$7,(ROW('Ireland RAW'!K51)-7)*3,0)</f>
        <v>180</v>
      </c>
      <c r="L69" s="14">
        <f ca="1">OFFSET('Ireland RAW'!L$7,(ROW('Ireland RAW'!L51)-7)*3,0)</f>
        <v>64283</v>
      </c>
      <c r="M69" s="7"/>
      <c r="N69" s="15">
        <f t="shared" ca="1" si="28"/>
        <v>1</v>
      </c>
      <c r="O69" s="15">
        <f t="shared" ca="1" si="29"/>
        <v>0.27165501535254194</v>
      </c>
      <c r="P69" s="15">
        <f t="shared" ca="1" si="30"/>
        <v>0.24213961182428986</v>
      </c>
      <c r="Q69" s="15">
        <f t="shared" ca="1" si="31"/>
        <v>1.8955573935802581E-2</v>
      </c>
      <c r="R69" s="15">
        <f t="shared" ca="1" si="32"/>
        <v>8.4750563681890798E-3</v>
      </c>
      <c r="S69" s="15">
        <f t="shared" ca="1" si="33"/>
        <v>3.3537656216363204E-3</v>
      </c>
      <c r="T69" s="15">
        <f t="shared" ca="1" si="34"/>
        <v>3.8522983491768545E-4</v>
      </c>
      <c r="U69" s="15">
        <f t="shared" ca="1" si="45"/>
        <v>4.7360609116350741E-3</v>
      </c>
      <c r="V69" s="15">
        <f t="shared" ca="1" si="45"/>
        <v>4.5321157049139463E-5</v>
      </c>
      <c r="W69" s="15">
        <f t="shared" ca="1" si="45"/>
        <v>2.0394520672112758E-3</v>
      </c>
      <c r="X69" s="15">
        <f t="shared" ca="1" si="46"/>
        <v>0.728344984647458</v>
      </c>
      <c r="Z69" s="16">
        <f t="shared" ca="1" si="41"/>
        <v>21.370999999999999</v>
      </c>
      <c r="AB69" s="16">
        <f t="shared" ca="1" si="42"/>
        <v>1.673</v>
      </c>
      <c r="AC69" s="16">
        <f t="shared" ca="1" si="43"/>
        <v>0.93200000000000005</v>
      </c>
      <c r="AD69" s="16">
        <f t="shared" ca="1" si="37"/>
        <v>64.283000000000001</v>
      </c>
      <c r="AF69" s="17">
        <f t="shared" ca="1" si="38"/>
        <v>0.24213961182428986</v>
      </c>
      <c r="AH69" s="17">
        <f t="shared" ca="1" si="39"/>
        <v>1.8955573935802581E-2</v>
      </c>
      <c r="AI69" s="17">
        <f t="shared" ca="1" si="40"/>
        <v>1.0559829592449495E-2</v>
      </c>
      <c r="AJ69" s="17">
        <f t="shared" ca="1" si="44"/>
        <v>0.728344984647458</v>
      </c>
    </row>
    <row r="70" spans="1:36" hidden="1">
      <c r="A70" s="20" t="s">
        <v>91</v>
      </c>
      <c r="B70" s="14">
        <f ca="1">OFFSET('Ireland RAW'!B$7,(ROW('Ireland RAW'!B52)-7)*3,0)</f>
        <v>90290</v>
      </c>
      <c r="C70" s="14">
        <f ca="1">OFFSET('Ireland RAW'!C$7,(ROW('Ireland RAW'!C52)-7)*3,0)</f>
        <v>25547</v>
      </c>
      <c r="D70" s="14">
        <f ca="1">OFFSET('Ireland RAW'!D$7,(ROW('Ireland RAW'!D52)-7)*3,0)</f>
        <v>22796</v>
      </c>
      <c r="E70" s="14">
        <f ca="1">OFFSET('Ireland RAW'!E$7,(ROW('Ireland RAW'!E52)-7)*3,0)</f>
        <v>1821</v>
      </c>
      <c r="F70" s="14">
        <f ca="1">OFFSET('Ireland RAW'!F$7,(ROW('Ireland RAW'!F52)-7)*3,0)</f>
        <v>741</v>
      </c>
      <c r="G70" s="14">
        <f ca="1">OFFSET('Ireland RAW'!G$7,(ROW('Ireland RAW'!G52)-7)*3,0)</f>
        <v>299</v>
      </c>
      <c r="H70" s="14">
        <f ca="1">OFFSET('Ireland RAW'!H$7,(ROW('Ireland RAW'!H52)-7)*3,0)</f>
        <v>11</v>
      </c>
      <c r="I70" s="14">
        <f ca="1">OFFSET('Ireland RAW'!I$7,(ROW('Ireland RAW'!I52)-7)*3,0)</f>
        <v>431</v>
      </c>
      <c r="J70" s="14">
        <f ca="1">OFFSET('Ireland RAW'!J$7,(ROW('Ireland RAW'!J52)-7)*3,0)</f>
        <v>5</v>
      </c>
      <c r="K70" s="14">
        <f ca="1">OFFSET('Ireland RAW'!K$7,(ROW('Ireland RAW'!K52)-7)*3,0)</f>
        <v>184</v>
      </c>
      <c r="L70" s="14">
        <f ca="1">OFFSET('Ireland RAW'!L$7,(ROW('Ireland RAW'!L52)-7)*3,0)</f>
        <v>64744</v>
      </c>
      <c r="M70" s="7"/>
      <c r="N70" s="15">
        <f t="shared" ca="1" si="28"/>
        <v>1</v>
      </c>
      <c r="O70" s="15">
        <f t="shared" ca="1" si="29"/>
        <v>0.28294384760217078</v>
      </c>
      <c r="P70" s="15">
        <f t="shared" ca="1" si="30"/>
        <v>0.25247535718241221</v>
      </c>
      <c r="Q70" s="15">
        <f t="shared" ca="1" si="31"/>
        <v>2.0168346439251302E-2</v>
      </c>
      <c r="R70" s="15">
        <f t="shared" ca="1" si="32"/>
        <v>8.2068889135009405E-3</v>
      </c>
      <c r="S70" s="15">
        <f t="shared" ca="1" si="33"/>
        <v>3.3115516668512572E-3</v>
      </c>
      <c r="T70" s="15">
        <f t="shared" ca="1" si="34"/>
        <v>1.2182965998449441E-4</v>
      </c>
      <c r="U70" s="15">
        <f t="shared" ca="1" si="45"/>
        <v>4.7735075866651901E-3</v>
      </c>
      <c r="V70" s="15">
        <f t="shared" ca="1" si="45"/>
        <v>5.5377118174770183E-5</v>
      </c>
      <c r="W70" s="15">
        <f t="shared" ca="1" si="45"/>
        <v>2.0378779488315429E-3</v>
      </c>
      <c r="X70" s="15">
        <f t="shared" ca="1" si="46"/>
        <v>0.71706722782146415</v>
      </c>
      <c r="Z70" s="16">
        <f t="shared" ca="1" si="41"/>
        <v>22.795999999999999</v>
      </c>
      <c r="AB70" s="16">
        <f t="shared" ca="1" si="42"/>
        <v>1.821</v>
      </c>
      <c r="AC70" s="16">
        <f t="shared" ca="1" si="43"/>
        <v>0.93</v>
      </c>
      <c r="AD70" s="16">
        <f t="shared" ca="1" si="37"/>
        <v>64.744</v>
      </c>
      <c r="AF70" s="17">
        <f t="shared" ca="1" si="38"/>
        <v>0.25247535718241221</v>
      </c>
      <c r="AH70" s="17">
        <f t="shared" ca="1" si="39"/>
        <v>2.0168346439251302E-2</v>
      </c>
      <c r="AI70" s="17">
        <f t="shared" ca="1" si="40"/>
        <v>1.0300143980507255E-2</v>
      </c>
      <c r="AJ70" s="17">
        <f t="shared" ca="1" si="44"/>
        <v>0.71706722782146415</v>
      </c>
    </row>
    <row r="71" spans="1:36" hidden="1">
      <c r="A71" s="20" t="s">
        <v>92</v>
      </c>
      <c r="B71" s="14">
        <v>120083</v>
      </c>
      <c r="C71" s="14">
        <v>51600</v>
      </c>
      <c r="D71" s="14">
        <v>49126</v>
      </c>
      <c r="E71" s="14">
        <v>2271</v>
      </c>
      <c r="F71" s="14"/>
      <c r="G71" s="14"/>
      <c r="H71" s="14"/>
      <c r="I71" s="14"/>
      <c r="J71" s="14"/>
      <c r="K71" s="14">
        <v>203</v>
      </c>
      <c r="L71" s="14">
        <v>68483</v>
      </c>
      <c r="N71" s="21">
        <f t="shared" ref="N71:Q73" si="47">B71/$B71</f>
        <v>1</v>
      </c>
      <c r="O71" s="21">
        <f t="shared" si="47"/>
        <v>0.42970278890434116</v>
      </c>
      <c r="P71" s="21">
        <f t="shared" si="47"/>
        <v>0.40910037224253226</v>
      </c>
      <c r="Q71" s="21">
        <f t="shared" si="47"/>
        <v>1.891191925584804E-2</v>
      </c>
      <c r="W71" s="21">
        <f t="shared" si="45"/>
        <v>1.6904974059608771E-3</v>
      </c>
      <c r="X71" s="21">
        <f t="shared" si="46"/>
        <v>0.57029721109565878</v>
      </c>
      <c r="Z71" s="16">
        <f t="shared" si="41"/>
        <v>49.125999999999998</v>
      </c>
      <c r="AB71" s="16">
        <f t="shared" si="42"/>
        <v>2.2709999999999999</v>
      </c>
      <c r="AC71" s="16">
        <f t="shared" si="43"/>
        <v>0.20300000000000001</v>
      </c>
      <c r="AD71" s="16">
        <f t="shared" si="37"/>
        <v>68.483000000000004</v>
      </c>
      <c r="AF71" s="17">
        <f t="shared" si="38"/>
        <v>0.40910037224253226</v>
      </c>
      <c r="AH71" s="17">
        <f t="shared" si="39"/>
        <v>1.891191925584804E-2</v>
      </c>
      <c r="AI71" s="17">
        <f t="shared" si="40"/>
        <v>1.6904974059608771E-3</v>
      </c>
      <c r="AJ71" s="17">
        <f t="shared" si="44"/>
        <v>0.57029721109565878</v>
      </c>
    </row>
    <row r="72" spans="1:36" hidden="1">
      <c r="A72" s="20" t="s">
        <v>93</v>
      </c>
      <c r="B72" s="14">
        <v>115465</v>
      </c>
      <c r="C72" s="14">
        <v>52270</v>
      </c>
      <c r="D72" s="14">
        <v>49797</v>
      </c>
      <c r="E72" s="14">
        <v>2274</v>
      </c>
      <c r="F72" s="14"/>
      <c r="G72" s="14"/>
      <c r="H72" s="14"/>
      <c r="I72" s="14"/>
      <c r="J72" s="14"/>
      <c r="K72" s="14">
        <v>198</v>
      </c>
      <c r="L72" s="14">
        <v>63195</v>
      </c>
      <c r="N72" s="21">
        <f t="shared" si="47"/>
        <v>1</v>
      </c>
      <c r="O72" s="21">
        <f t="shared" si="47"/>
        <v>0.4526912917334257</v>
      </c>
      <c r="P72" s="21">
        <f t="shared" si="47"/>
        <v>0.43127354609621965</v>
      </c>
      <c r="Q72" s="21">
        <f t="shared" si="47"/>
        <v>1.9694279651842551E-2</v>
      </c>
      <c r="W72" s="21">
        <f t="shared" si="45"/>
        <v>1.714805352271251E-3</v>
      </c>
      <c r="X72" s="21">
        <f t="shared" si="46"/>
        <v>0.5473087082665743</v>
      </c>
      <c r="Z72" s="16">
        <f t="shared" si="41"/>
        <v>49.796999999999997</v>
      </c>
      <c r="AB72" s="16">
        <f t="shared" si="42"/>
        <v>2.274</v>
      </c>
      <c r="AC72" s="16">
        <f t="shared" si="43"/>
        <v>0.19800000000000001</v>
      </c>
      <c r="AD72" s="16">
        <f t="shared" si="37"/>
        <v>63.195</v>
      </c>
      <c r="AF72" s="17">
        <f t="shared" si="38"/>
        <v>0.43127354609621965</v>
      </c>
      <c r="AH72" s="17">
        <f t="shared" si="39"/>
        <v>1.9694279651842551E-2</v>
      </c>
      <c r="AI72" s="17">
        <f t="shared" si="40"/>
        <v>1.714805352271251E-3</v>
      </c>
      <c r="AJ72" s="17">
        <f t="shared" si="44"/>
        <v>0.5473087082665743</v>
      </c>
    </row>
    <row r="73" spans="1:36" hidden="1">
      <c r="A73" s="20" t="s">
        <v>94</v>
      </c>
      <c r="B73" s="14">
        <v>114854</v>
      </c>
      <c r="C73" s="14">
        <v>52615</v>
      </c>
      <c r="D73" s="14">
        <v>50078</v>
      </c>
      <c r="E73" s="14">
        <v>2302</v>
      </c>
      <c r="F73" s="14"/>
      <c r="G73" s="14"/>
      <c r="H73" s="14"/>
      <c r="I73" s="14"/>
      <c r="J73" s="14"/>
      <c r="K73" s="14">
        <v>236</v>
      </c>
      <c r="L73" s="14">
        <v>62239</v>
      </c>
      <c r="N73" s="21">
        <f t="shared" si="47"/>
        <v>1</v>
      </c>
      <c r="O73" s="21">
        <f t="shared" si="47"/>
        <v>0.4581033311856792</v>
      </c>
      <c r="P73" s="21">
        <f t="shared" si="47"/>
        <v>0.4360144183049785</v>
      </c>
      <c r="Q73" s="21">
        <f t="shared" si="47"/>
        <v>2.0042836993052048E-2</v>
      </c>
      <c r="W73" s="21">
        <f t="shared" si="45"/>
        <v>2.0547825935535551E-3</v>
      </c>
      <c r="X73" s="21">
        <f t="shared" si="46"/>
        <v>0.54189666881432075</v>
      </c>
    </row>
    <row r="74" spans="1:36" hidden="1"/>
    <row r="75" spans="1:36" hidden="1">
      <c r="Z75" s="56"/>
      <c r="AA75" s="56"/>
      <c r="AB75" s="56"/>
      <c r="AC75" s="56"/>
      <c r="AD75" s="56"/>
      <c r="AE75" s="56"/>
      <c r="AF75" s="56"/>
      <c r="AG75" s="56"/>
      <c r="AH75" s="56"/>
      <c r="AI75" s="56"/>
      <c r="AJ75" s="56"/>
    </row>
    <row r="76" spans="1:36" hidden="1">
      <c r="A76" s="230" t="s">
        <v>862</v>
      </c>
      <c r="Z76" s="57"/>
      <c r="AA76" s="57"/>
      <c r="AB76" s="57"/>
      <c r="AC76" s="57"/>
      <c r="AD76" s="57"/>
      <c r="AE76" s="56"/>
      <c r="AF76" s="57"/>
      <c r="AG76" s="57"/>
      <c r="AH76" s="57"/>
      <c r="AI76" s="57"/>
      <c r="AJ76" s="57"/>
    </row>
    <row r="77" spans="1:36" hidden="1">
      <c r="A77" s="22">
        <v>2001</v>
      </c>
      <c r="B77" s="23">
        <f ca="1">B26</f>
        <v>19632</v>
      </c>
      <c r="C77" s="23">
        <f t="shared" ref="C77:L77" ca="1" si="48">C26</f>
        <v>9142</v>
      </c>
      <c r="D77" s="23">
        <f t="shared" ca="1" si="48"/>
        <v>4964</v>
      </c>
      <c r="E77" s="23">
        <f t="shared" ca="1" si="48"/>
        <v>144</v>
      </c>
      <c r="F77" s="23">
        <f t="shared" ca="1" si="48"/>
        <v>3328</v>
      </c>
      <c r="G77" s="23">
        <f t="shared" ca="1" si="48"/>
        <v>776</v>
      </c>
      <c r="H77" s="23">
        <f t="shared" ca="1" si="48"/>
        <v>2542</v>
      </c>
      <c r="I77" s="23">
        <f t="shared" ca="1" si="48"/>
        <v>9</v>
      </c>
      <c r="J77" s="23">
        <f t="shared" ca="1" si="48"/>
        <v>168</v>
      </c>
      <c r="K77" s="23">
        <f t="shared" ca="1" si="48"/>
        <v>538</v>
      </c>
      <c r="L77" s="23">
        <f t="shared" ca="1" si="48"/>
        <v>10490</v>
      </c>
      <c r="N77" s="15">
        <f t="shared" ref="N77" ca="1" si="49">B77/$B77</f>
        <v>1</v>
      </c>
      <c r="O77" s="15">
        <f t="shared" ref="O77" ca="1" si="50">C77/$B77</f>
        <v>0.46566829665851672</v>
      </c>
      <c r="P77" s="15">
        <f t="shared" ref="P77" ca="1" si="51">D77/$B77</f>
        <v>0.2528524857375713</v>
      </c>
      <c r="Q77" s="15">
        <f t="shared" ref="Q77" ca="1" si="52">E77/$B77</f>
        <v>7.3349633251833741E-3</v>
      </c>
      <c r="R77" s="15">
        <f t="shared" ref="R77" ca="1" si="53">F77/$B77</f>
        <v>0.16951915240423798</v>
      </c>
      <c r="S77" s="15">
        <f t="shared" ref="S77" ca="1" si="54">G77/$B77</f>
        <v>3.9527302363488184E-2</v>
      </c>
      <c r="T77" s="15">
        <f t="shared" ref="T77" ca="1" si="55">H77/$B77</f>
        <v>0.12948247758761205</v>
      </c>
      <c r="U77" s="15">
        <f t="shared" ref="U77" ca="1" si="56">I77/$B77</f>
        <v>4.5843520782396088E-4</v>
      </c>
      <c r="V77" s="15">
        <f t="shared" ref="V77" ca="1" si="57">J77/$B77</f>
        <v>8.557457212713936E-3</v>
      </c>
      <c r="W77" s="15">
        <f t="shared" ref="W77" ca="1" si="58">K77/$B77</f>
        <v>2.7404237978810107E-2</v>
      </c>
      <c r="X77" s="15">
        <f t="shared" ref="X77" ca="1" si="59">L77/$B77</f>
        <v>0.53433170334148328</v>
      </c>
      <c r="Z77" s="16">
        <f t="shared" ref="Z77" ca="1" si="60">D77/1000</f>
        <v>4.9640000000000004</v>
      </c>
      <c r="AB77" s="16">
        <f t="shared" ref="AB77" ca="1" si="61">E77/1000</f>
        <v>0.14399999999999999</v>
      </c>
      <c r="AC77" s="16">
        <f t="shared" ref="AC77" ca="1" si="62">(F77+J77+K77)/1000</f>
        <v>4.0339999999999998</v>
      </c>
      <c r="AD77" s="16">
        <f t="shared" ref="AD77" ca="1" si="63">L77/1000</f>
        <v>10.49</v>
      </c>
      <c r="AF77" s="17">
        <f t="shared" ref="AF77" ca="1" si="64">P77</f>
        <v>0.2528524857375713</v>
      </c>
      <c r="AH77" s="17">
        <f t="shared" ref="AH77" ca="1" si="65">Q77</f>
        <v>7.3349633251833741E-3</v>
      </c>
      <c r="AI77" s="17">
        <f t="shared" ref="AI77" ca="1" si="66">R77+V77+W77</f>
        <v>0.20548084759576205</v>
      </c>
      <c r="AJ77" s="17">
        <f t="shared" ref="AJ77" ca="1" si="67">X77</f>
        <v>0.53433170334148328</v>
      </c>
    </row>
    <row r="78" spans="1:36" hidden="1">
      <c r="A78" s="22">
        <v>2002</v>
      </c>
      <c r="B78" s="23">
        <f ca="1">B30</f>
        <v>22323</v>
      </c>
      <c r="C78" s="23">
        <f t="shared" ref="C78:L78" ca="1" si="68">C30</f>
        <v>7655</v>
      </c>
      <c r="D78" s="23">
        <f t="shared" ca="1" si="68"/>
        <v>4413</v>
      </c>
      <c r="E78" s="23">
        <f t="shared" ca="1" si="68"/>
        <v>77</v>
      </c>
      <c r="F78" s="23">
        <f t="shared" ca="1" si="68"/>
        <v>2583</v>
      </c>
      <c r="G78" s="23">
        <f t="shared" ca="1" si="68"/>
        <v>654</v>
      </c>
      <c r="H78" s="23">
        <f t="shared" ca="1" si="68"/>
        <v>1866</v>
      </c>
      <c r="I78" s="23">
        <f t="shared" ca="1" si="68"/>
        <v>63</v>
      </c>
      <c r="J78" s="23">
        <f t="shared" ca="1" si="68"/>
        <v>105</v>
      </c>
      <c r="K78" s="23">
        <f t="shared" ca="1" si="68"/>
        <v>477</v>
      </c>
      <c r="L78" s="23">
        <f t="shared" ca="1" si="68"/>
        <v>14668</v>
      </c>
      <c r="N78" s="15">
        <f t="shared" ref="N78:N88" ca="1" si="69">B78/$B78</f>
        <v>1</v>
      </c>
      <c r="O78" s="15">
        <f t="shared" ref="O78:O88" ca="1" si="70">C78/$B78</f>
        <v>0.34291985844196571</v>
      </c>
      <c r="P78" s="15">
        <f t="shared" ref="P78:P88" ca="1" si="71">D78/$B78</f>
        <v>0.19768848273081574</v>
      </c>
      <c r="Q78" s="15">
        <f t="shared" ref="Q78:Q88" ca="1" si="72">E78/$B78</f>
        <v>3.4493571652555659E-3</v>
      </c>
      <c r="R78" s="15">
        <f t="shared" ref="R78:R88" ca="1" si="73">F78/$B78</f>
        <v>0.11571025399811853</v>
      </c>
      <c r="S78" s="15">
        <f t="shared" ref="S78:S88" ca="1" si="74">G78/$B78</f>
        <v>2.9297137481521299E-2</v>
      </c>
      <c r="T78" s="15">
        <f t="shared" ref="T78:T88" ca="1" si="75">H78/$B78</f>
        <v>8.3590915199569946E-2</v>
      </c>
      <c r="U78" s="15">
        <f t="shared" ref="U78:W88" ca="1" si="76">I78/$B78</f>
        <v>2.8222013170272815E-3</v>
      </c>
      <c r="V78" s="15">
        <f t="shared" ca="1" si="76"/>
        <v>4.7036688617121351E-3</v>
      </c>
      <c r="W78" s="15">
        <f t="shared" ca="1" si="76"/>
        <v>2.1368095686063703E-2</v>
      </c>
      <c r="X78" s="15">
        <f t="shared" ref="X78:X88" ca="1" si="77">L78/$B78</f>
        <v>0.65708014155803429</v>
      </c>
      <c r="Z78" s="16">
        <f t="shared" ref="Z78:Z85" ca="1" si="78">D78/1000</f>
        <v>4.4130000000000003</v>
      </c>
      <c r="AB78" s="16">
        <f t="shared" ref="AB78:AB85" ca="1" si="79">E78/1000</f>
        <v>7.6999999999999999E-2</v>
      </c>
      <c r="AC78" s="16">
        <f t="shared" ref="AC78:AC85" ca="1" si="80">(F78+J78+K78)/1000</f>
        <v>3.165</v>
      </c>
      <c r="AD78" s="16">
        <f t="shared" ref="AD78:AD88" ca="1" si="81">L78/1000</f>
        <v>14.667999999999999</v>
      </c>
      <c r="AF78" s="17">
        <f t="shared" ref="AF78:AF88" ca="1" si="82">P78</f>
        <v>0.19768848273081574</v>
      </c>
      <c r="AH78" s="17">
        <f t="shared" ref="AH78:AH88" ca="1" si="83">Q78</f>
        <v>3.4493571652555659E-3</v>
      </c>
      <c r="AI78" s="17">
        <f t="shared" ref="AI78:AI88" ca="1" si="84">R78+V78+W78</f>
        <v>0.14178201854589437</v>
      </c>
      <c r="AJ78" s="17">
        <f t="shared" ref="AJ78:AJ85" ca="1" si="85">X78</f>
        <v>0.65708014155803429</v>
      </c>
    </row>
    <row r="79" spans="1:36" hidden="1">
      <c r="A79" s="22">
        <v>2003</v>
      </c>
      <c r="B79" s="23">
        <f ca="1">B34</f>
        <v>28130</v>
      </c>
      <c r="C79" s="23">
        <f t="shared" ref="C79:L79" ca="1" si="86">C34</f>
        <v>7620.72</v>
      </c>
      <c r="D79" s="23">
        <f t="shared" ca="1" si="86"/>
        <v>4516.72</v>
      </c>
      <c r="E79" s="23">
        <f t="shared" ca="1" si="86"/>
        <v>82</v>
      </c>
      <c r="F79" s="23">
        <f t="shared" ca="1" si="86"/>
        <v>2487</v>
      </c>
      <c r="G79" s="23">
        <f t="shared" ca="1" si="86"/>
        <v>1103</v>
      </c>
      <c r="H79" s="23">
        <f t="shared" ca="1" si="86"/>
        <v>1275</v>
      </c>
      <c r="I79" s="23">
        <f t="shared" ca="1" si="86"/>
        <v>109</v>
      </c>
      <c r="J79" s="23">
        <f t="shared" ca="1" si="86"/>
        <v>129</v>
      </c>
      <c r="K79" s="23">
        <f t="shared" ca="1" si="86"/>
        <v>406</v>
      </c>
      <c r="L79" s="23">
        <f t="shared" ca="1" si="86"/>
        <v>20509.28</v>
      </c>
      <c r="N79" s="15">
        <f t="shared" ca="1" si="69"/>
        <v>1</v>
      </c>
      <c r="O79" s="15">
        <f t="shared" ca="1" si="70"/>
        <v>0.27091077141841452</v>
      </c>
      <c r="P79" s="15">
        <f t="shared" ca="1" si="71"/>
        <v>0.16056594383220762</v>
      </c>
      <c r="Q79" s="15">
        <f t="shared" ca="1" si="72"/>
        <v>2.915037326697476E-3</v>
      </c>
      <c r="R79" s="15">
        <f t="shared" ca="1" si="73"/>
        <v>8.8410949164592967E-2</v>
      </c>
      <c r="S79" s="15">
        <f t="shared" ca="1" si="74"/>
        <v>3.9210806967650197E-2</v>
      </c>
      <c r="T79" s="15">
        <f t="shared" ca="1" si="75"/>
        <v>4.5325275506576605E-2</v>
      </c>
      <c r="U79" s="15">
        <f t="shared" ca="1" si="76"/>
        <v>3.8748666903661573E-3</v>
      </c>
      <c r="V79" s="15">
        <f t="shared" ca="1" si="76"/>
        <v>4.5858514041948097E-3</v>
      </c>
      <c r="W79" s="15">
        <f t="shared" ca="1" si="76"/>
        <v>1.443298969072165E-2</v>
      </c>
      <c r="X79" s="15">
        <f t="shared" ca="1" si="77"/>
        <v>0.72908922858158542</v>
      </c>
      <c r="Z79" s="16">
        <f t="shared" ca="1" si="78"/>
        <v>4.5167200000000003</v>
      </c>
      <c r="AB79" s="16">
        <f t="shared" ca="1" si="79"/>
        <v>8.2000000000000003E-2</v>
      </c>
      <c r="AC79" s="16">
        <f t="shared" ca="1" si="80"/>
        <v>3.0219999999999998</v>
      </c>
      <c r="AD79" s="16">
        <f t="shared" ca="1" si="81"/>
        <v>20.50928</v>
      </c>
      <c r="AF79" s="17">
        <f t="shared" ca="1" si="82"/>
        <v>0.16056594383220762</v>
      </c>
      <c r="AH79" s="17">
        <f t="shared" ca="1" si="83"/>
        <v>2.915037326697476E-3</v>
      </c>
      <c r="AI79" s="17">
        <f t="shared" ca="1" si="84"/>
        <v>0.10742979025950943</v>
      </c>
      <c r="AJ79" s="17">
        <f t="shared" ca="1" si="85"/>
        <v>0.72908922858158542</v>
      </c>
    </row>
    <row r="80" spans="1:36" hidden="1">
      <c r="A80" s="22">
        <v>2004</v>
      </c>
      <c r="B80" s="23">
        <f ca="1">B38</f>
        <v>31260</v>
      </c>
      <c r="C80" s="23">
        <f t="shared" ref="C80:L80" ca="1" si="87">C38</f>
        <v>6493.7240000000002</v>
      </c>
      <c r="D80" s="23">
        <f t="shared" ca="1" si="87"/>
        <v>3930.7240000000002</v>
      </c>
      <c r="E80" s="23">
        <f t="shared" ca="1" si="87"/>
        <v>82</v>
      </c>
      <c r="F80" s="23">
        <f t="shared" ca="1" si="87"/>
        <v>2166</v>
      </c>
      <c r="G80" s="23">
        <f t="shared" ca="1" si="87"/>
        <v>844</v>
      </c>
      <c r="H80" s="23">
        <f t="shared" ca="1" si="87"/>
        <v>1147</v>
      </c>
      <c r="I80" s="23">
        <f t="shared" ca="1" si="87"/>
        <v>174</v>
      </c>
      <c r="J80" s="23">
        <f t="shared" ca="1" si="87"/>
        <v>79</v>
      </c>
      <c r="K80" s="23">
        <f t="shared" ca="1" si="87"/>
        <v>236</v>
      </c>
      <c r="L80" s="23">
        <f t="shared" ca="1" si="87"/>
        <v>24766.275999999998</v>
      </c>
      <c r="N80" s="15">
        <f t="shared" ca="1" si="69"/>
        <v>1</v>
      </c>
      <c r="O80" s="15">
        <f t="shared" ca="1" si="70"/>
        <v>0.20773269353806784</v>
      </c>
      <c r="P80" s="15">
        <f t="shared" ca="1" si="71"/>
        <v>0.12574293026231606</v>
      </c>
      <c r="Q80" s="15">
        <f t="shared" ca="1" si="72"/>
        <v>2.6231605886116445E-3</v>
      </c>
      <c r="R80" s="15">
        <f t="shared" ca="1" si="73"/>
        <v>6.9289827255278311E-2</v>
      </c>
      <c r="S80" s="15">
        <f t="shared" ca="1" si="74"/>
        <v>2.6999360204734486E-2</v>
      </c>
      <c r="T80" s="15">
        <f t="shared" ca="1" si="75"/>
        <v>3.6692258477287271E-2</v>
      </c>
      <c r="U80" s="15">
        <f t="shared" ca="1" si="76"/>
        <v>5.5662188099808059E-3</v>
      </c>
      <c r="V80" s="15">
        <f t="shared" ca="1" si="76"/>
        <v>2.527191298784389E-3</v>
      </c>
      <c r="W80" s="15">
        <f t="shared" ca="1" si="76"/>
        <v>7.5495841330774152E-3</v>
      </c>
      <c r="X80" s="15">
        <f t="shared" ca="1" si="77"/>
        <v>0.79226730646193211</v>
      </c>
      <c r="Z80" s="16">
        <f t="shared" ca="1" si="78"/>
        <v>3.9307240000000001</v>
      </c>
      <c r="AB80" s="16">
        <f t="shared" ca="1" si="79"/>
        <v>8.2000000000000003E-2</v>
      </c>
      <c r="AC80" s="16">
        <f t="shared" ca="1" si="80"/>
        <v>2.4809999999999999</v>
      </c>
      <c r="AD80" s="16">
        <f t="shared" ca="1" si="81"/>
        <v>24.766275999999998</v>
      </c>
      <c r="AF80" s="17">
        <f t="shared" ca="1" si="82"/>
        <v>0.12574293026231606</v>
      </c>
      <c r="AH80" s="17">
        <f t="shared" ca="1" si="83"/>
        <v>2.6231605886116445E-3</v>
      </c>
      <c r="AI80" s="17">
        <f t="shared" ca="1" si="84"/>
        <v>7.9366602687140103E-2</v>
      </c>
      <c r="AJ80" s="17">
        <f t="shared" ca="1" si="85"/>
        <v>0.79226730646193211</v>
      </c>
    </row>
    <row r="81" spans="1:36" hidden="1">
      <c r="A81" s="22">
        <v>2005</v>
      </c>
      <c r="B81" s="23">
        <f ca="1">B42</f>
        <v>31311</v>
      </c>
      <c r="C81" s="23">
        <f t="shared" ref="C81:L81" ca="1" si="88">C42</f>
        <v>4921.0540000000001</v>
      </c>
      <c r="D81" s="23">
        <f t="shared" ca="1" si="88"/>
        <v>3448.0540000000001</v>
      </c>
      <c r="E81" s="23">
        <f t="shared" ca="1" si="88"/>
        <v>81</v>
      </c>
      <c r="F81" s="23">
        <f t="shared" ca="1" si="88"/>
        <v>1224</v>
      </c>
      <c r="G81" s="23">
        <f t="shared" ca="1" si="88"/>
        <v>78</v>
      </c>
      <c r="H81" s="23">
        <f t="shared" ca="1" si="88"/>
        <v>1053</v>
      </c>
      <c r="I81" s="23">
        <f t="shared" ca="1" si="88"/>
        <v>93</v>
      </c>
      <c r="J81" s="23">
        <f t="shared" ca="1" si="88"/>
        <v>30</v>
      </c>
      <c r="K81" s="23">
        <f t="shared" ca="1" si="88"/>
        <v>138</v>
      </c>
      <c r="L81" s="23">
        <f t="shared" ca="1" si="88"/>
        <v>26389.946</v>
      </c>
      <c r="N81" s="15">
        <f t="shared" ca="1" si="69"/>
        <v>1</v>
      </c>
      <c r="O81" s="15">
        <f t="shared" ca="1" si="70"/>
        <v>0.15716693813675706</v>
      </c>
      <c r="P81" s="15">
        <f t="shared" ca="1" si="71"/>
        <v>0.11012276835616876</v>
      </c>
      <c r="Q81" s="15">
        <f t="shared" ca="1" si="72"/>
        <v>2.5869502730669733E-3</v>
      </c>
      <c r="R81" s="15">
        <f t="shared" ca="1" si="73"/>
        <v>3.9091693015234262E-2</v>
      </c>
      <c r="S81" s="15">
        <f t="shared" ca="1" si="74"/>
        <v>2.4911372999904188E-3</v>
      </c>
      <c r="T81" s="15">
        <f t="shared" ca="1" si="75"/>
        <v>3.3630353549870651E-2</v>
      </c>
      <c r="U81" s="15">
        <f t="shared" ca="1" si="76"/>
        <v>2.9702021653731916E-3</v>
      </c>
      <c r="V81" s="15">
        <f t="shared" ca="1" si="76"/>
        <v>9.5812973076554568E-4</v>
      </c>
      <c r="W81" s="15">
        <f t="shared" ca="1" si="76"/>
        <v>4.40739676152151E-3</v>
      </c>
      <c r="X81" s="15">
        <f t="shared" ca="1" si="77"/>
        <v>0.84283306186324292</v>
      </c>
      <c r="Z81" s="16">
        <f t="shared" ca="1" si="78"/>
        <v>3.448054</v>
      </c>
      <c r="AB81" s="16">
        <f t="shared" ca="1" si="79"/>
        <v>8.1000000000000003E-2</v>
      </c>
      <c r="AC81" s="16">
        <f t="shared" ca="1" si="80"/>
        <v>1.3919999999999999</v>
      </c>
      <c r="AD81" s="16">
        <f t="shared" ca="1" si="81"/>
        <v>26.389945999999998</v>
      </c>
      <c r="AF81" s="17">
        <f t="shared" ca="1" si="82"/>
        <v>0.11012276835616876</v>
      </c>
      <c r="AH81" s="17">
        <f t="shared" ca="1" si="83"/>
        <v>2.5869502730669733E-3</v>
      </c>
      <c r="AI81" s="17">
        <f t="shared" ca="1" si="84"/>
        <v>4.4457219507521323E-2</v>
      </c>
      <c r="AJ81" s="17">
        <f t="shared" ca="1" si="85"/>
        <v>0.84283306186324292</v>
      </c>
    </row>
    <row r="82" spans="1:36" hidden="1">
      <c r="A82" s="22">
        <v>2006</v>
      </c>
      <c r="B82" s="23">
        <f ca="1">B46</f>
        <v>31189</v>
      </c>
      <c r="C82" s="23">
        <f t="shared" ref="C82:L82" ca="1" si="89">C46</f>
        <v>4568.5779999999995</v>
      </c>
      <c r="D82" s="23">
        <f t="shared" ca="1" si="89"/>
        <v>3128.578</v>
      </c>
      <c r="E82" s="23">
        <f t="shared" ca="1" si="89"/>
        <v>67</v>
      </c>
      <c r="F82" s="23">
        <f t="shared" ca="1" si="89"/>
        <v>1218</v>
      </c>
      <c r="G82" s="23">
        <f t="shared" ca="1" si="89"/>
        <v>179</v>
      </c>
      <c r="H82" s="23">
        <f t="shared" ca="1" si="89"/>
        <v>9</v>
      </c>
      <c r="I82" s="23">
        <f t="shared" ca="1" si="89"/>
        <v>728</v>
      </c>
      <c r="J82" s="23">
        <f t="shared" ca="1" si="89"/>
        <v>28</v>
      </c>
      <c r="K82" s="23">
        <f t="shared" ca="1" si="89"/>
        <v>127</v>
      </c>
      <c r="L82" s="23">
        <f t="shared" ca="1" si="89"/>
        <v>26620.421999999999</v>
      </c>
      <c r="N82" s="15">
        <f t="shared" ca="1" si="69"/>
        <v>1</v>
      </c>
      <c r="O82" s="15">
        <f t="shared" ca="1" si="70"/>
        <v>0.14648042579114429</v>
      </c>
      <c r="P82" s="15">
        <f t="shared" ca="1" si="71"/>
        <v>0.10031030170893585</v>
      </c>
      <c r="Q82" s="15">
        <f t="shared" ca="1" si="72"/>
        <v>2.1481932732694219E-3</v>
      </c>
      <c r="R82" s="15">
        <f t="shared" ca="1" si="73"/>
        <v>3.9052229952868001E-2</v>
      </c>
      <c r="S82" s="15">
        <f t="shared" ca="1" si="74"/>
        <v>5.7392029241078585E-3</v>
      </c>
      <c r="T82" s="15">
        <f t="shared" ca="1" si="75"/>
        <v>2.8856327551380294E-4</v>
      </c>
      <c r="U82" s="15">
        <f t="shared" ca="1" si="76"/>
        <v>2.3341562730449839E-2</v>
      </c>
      <c r="V82" s="15">
        <f t="shared" ca="1" si="76"/>
        <v>8.9775241270960914E-4</v>
      </c>
      <c r="W82" s="15">
        <f t="shared" ca="1" si="76"/>
        <v>4.0719484433614419E-3</v>
      </c>
      <c r="X82" s="15">
        <f t="shared" ca="1" si="77"/>
        <v>0.8535195742088556</v>
      </c>
      <c r="Z82" s="16">
        <f t="shared" ca="1" si="78"/>
        <v>3.1285780000000001</v>
      </c>
      <c r="AB82" s="16">
        <f t="shared" ca="1" si="79"/>
        <v>6.7000000000000004E-2</v>
      </c>
      <c r="AC82" s="16">
        <f t="shared" ca="1" si="80"/>
        <v>1.373</v>
      </c>
      <c r="AD82" s="16">
        <f t="shared" ca="1" si="81"/>
        <v>26.620421999999998</v>
      </c>
      <c r="AF82" s="17">
        <f t="shared" ca="1" si="82"/>
        <v>0.10031030170893585</v>
      </c>
      <c r="AH82" s="17">
        <f t="shared" ca="1" si="83"/>
        <v>2.1481932732694219E-3</v>
      </c>
      <c r="AI82" s="17">
        <f t="shared" ca="1" si="84"/>
        <v>4.4021930808939055E-2</v>
      </c>
      <c r="AJ82" s="17">
        <f t="shared" ca="1" si="85"/>
        <v>0.8535195742088556</v>
      </c>
    </row>
    <row r="83" spans="1:36" hidden="1">
      <c r="A83" s="22">
        <v>2007</v>
      </c>
      <c r="B83" s="23">
        <f ca="1">B50</f>
        <v>30959</v>
      </c>
      <c r="C83" s="23">
        <f t="shared" ref="C83:L83" ca="1" si="90">C50</f>
        <v>1920.2190000000001</v>
      </c>
      <c r="D83" s="23">
        <f t="shared" ca="1" si="90"/>
        <v>777.21899999999994</v>
      </c>
      <c r="E83" s="23">
        <f t="shared" ca="1" si="90"/>
        <v>92</v>
      </c>
      <c r="F83" s="23">
        <f t="shared" ca="1" si="90"/>
        <v>927</v>
      </c>
      <c r="G83" s="23">
        <f t="shared" ca="1" si="90"/>
        <v>139</v>
      </c>
      <c r="H83" s="23">
        <f t="shared" ca="1" si="90"/>
        <v>753</v>
      </c>
      <c r="I83" s="23">
        <f t="shared" ca="1" si="90"/>
        <v>34</v>
      </c>
      <c r="J83" s="23">
        <f t="shared" ca="1" si="90"/>
        <v>17</v>
      </c>
      <c r="K83" s="23">
        <f t="shared" ca="1" si="90"/>
        <v>107</v>
      </c>
      <c r="L83" s="23">
        <f t="shared" ca="1" si="90"/>
        <v>29038.780999999999</v>
      </c>
      <c r="N83" s="15">
        <f t="shared" ca="1" si="69"/>
        <v>1</v>
      </c>
      <c r="O83" s="15">
        <f t="shared" ca="1" si="70"/>
        <v>6.2024580897315808E-2</v>
      </c>
      <c r="P83" s="15">
        <f t="shared" ca="1" si="71"/>
        <v>2.5104783746245033E-2</v>
      </c>
      <c r="Q83" s="15">
        <f t="shared" ca="1" si="72"/>
        <v>2.9716722116347426E-3</v>
      </c>
      <c r="R83" s="15">
        <f t="shared" ca="1" si="73"/>
        <v>2.9942827610710942E-2</v>
      </c>
      <c r="S83" s="15">
        <f t="shared" ca="1" si="74"/>
        <v>4.4898091023611872E-3</v>
      </c>
      <c r="T83" s="15">
        <f t="shared" ca="1" si="75"/>
        <v>2.4322491036532189E-2</v>
      </c>
      <c r="U83" s="15">
        <f t="shared" ca="1" si="76"/>
        <v>1.0982266869084918E-3</v>
      </c>
      <c r="V83" s="15">
        <f t="shared" ca="1" si="76"/>
        <v>5.4911334345424589E-4</v>
      </c>
      <c r="W83" s="15">
        <f t="shared" ca="1" si="76"/>
        <v>3.4561839852708422E-3</v>
      </c>
      <c r="X83" s="15">
        <f t="shared" ca="1" si="77"/>
        <v>0.93797541910268412</v>
      </c>
      <c r="Z83" s="16">
        <f t="shared" ca="1" si="78"/>
        <v>0.77721899999999988</v>
      </c>
      <c r="AB83" s="16">
        <f t="shared" ca="1" si="79"/>
        <v>9.1999999999999998E-2</v>
      </c>
      <c r="AC83" s="16">
        <f t="shared" ca="1" si="80"/>
        <v>1.0509999999999999</v>
      </c>
      <c r="AD83" s="16">
        <f t="shared" ca="1" si="81"/>
        <v>29.038781</v>
      </c>
      <c r="AF83" s="17">
        <f t="shared" ca="1" si="82"/>
        <v>2.5104783746245033E-2</v>
      </c>
      <c r="AH83" s="17">
        <f t="shared" ca="1" si="83"/>
        <v>2.9716722116347426E-3</v>
      </c>
      <c r="AI83" s="17">
        <f t="shared" ca="1" si="84"/>
        <v>3.3948124939436025E-2</v>
      </c>
      <c r="AJ83" s="17">
        <f t="shared" ca="1" si="85"/>
        <v>0.93797541910268412</v>
      </c>
    </row>
    <row r="84" spans="1:36" hidden="1">
      <c r="A84" s="22">
        <v>2008</v>
      </c>
      <c r="B84" s="23">
        <f ca="1">B54</f>
        <v>47867</v>
      </c>
      <c r="C84" s="23">
        <f t="shared" ref="C84:L84" ca="1" si="91">C54</f>
        <v>7295.4910129999998</v>
      </c>
      <c r="D84" s="23">
        <f t="shared" ca="1" si="91"/>
        <v>4611.4910129999998</v>
      </c>
      <c r="E84" s="23">
        <f t="shared" ca="1" si="91"/>
        <v>206</v>
      </c>
      <c r="F84" s="23">
        <f t="shared" ca="1" si="91"/>
        <v>2212</v>
      </c>
      <c r="G84" s="23">
        <f t="shared" ca="1" si="91"/>
        <v>148</v>
      </c>
      <c r="H84" s="23">
        <f t="shared" ca="1" si="91"/>
        <v>2043</v>
      </c>
      <c r="I84" s="23">
        <f t="shared" ca="1" si="91"/>
        <v>21</v>
      </c>
      <c r="J84" s="23">
        <f t="shared" ca="1" si="91"/>
        <v>56</v>
      </c>
      <c r="K84" s="23">
        <f t="shared" ca="1" si="91"/>
        <v>210</v>
      </c>
      <c r="L84" s="23">
        <f t="shared" ca="1" si="91"/>
        <v>40571.508987000001</v>
      </c>
      <c r="N84" s="15">
        <f t="shared" ca="1" si="69"/>
        <v>1</v>
      </c>
      <c r="O84" s="15">
        <f t="shared" ca="1" si="70"/>
        <v>0.15241170353270519</v>
      </c>
      <c r="P84" s="15">
        <f t="shared" ca="1" si="71"/>
        <v>9.6339670608143399E-2</v>
      </c>
      <c r="Q84" s="15">
        <f t="shared" ca="1" si="72"/>
        <v>4.3035912006183803E-3</v>
      </c>
      <c r="R84" s="15">
        <f t="shared" ca="1" si="73"/>
        <v>4.6211377358096391E-2</v>
      </c>
      <c r="S84" s="15">
        <f t="shared" ca="1" si="74"/>
        <v>3.0919004742306811E-3</v>
      </c>
      <c r="T84" s="15">
        <f t="shared" ca="1" si="75"/>
        <v>4.2680761276035685E-2</v>
      </c>
      <c r="U84" s="15">
        <f t="shared" ca="1" si="76"/>
        <v>4.3871560783002904E-4</v>
      </c>
      <c r="V84" s="15">
        <f t="shared" ca="1" si="76"/>
        <v>1.1699082875467441E-3</v>
      </c>
      <c r="W84" s="15">
        <f t="shared" ca="1" si="76"/>
        <v>4.3871560783002904E-3</v>
      </c>
      <c r="X84" s="15">
        <f t="shared" ca="1" si="77"/>
        <v>0.84758829646729483</v>
      </c>
      <c r="Z84" s="16">
        <f t="shared" ca="1" si="78"/>
        <v>4.6114910130000002</v>
      </c>
      <c r="AB84" s="16">
        <f t="shared" ca="1" si="79"/>
        <v>0.20599999999999999</v>
      </c>
      <c r="AC84" s="16">
        <f t="shared" ca="1" si="80"/>
        <v>2.4780000000000002</v>
      </c>
      <c r="AD84" s="16">
        <f t="shared" ca="1" si="81"/>
        <v>40.571508987000001</v>
      </c>
      <c r="AF84" s="17">
        <f t="shared" ca="1" si="82"/>
        <v>9.6339670608143399E-2</v>
      </c>
      <c r="AH84" s="17">
        <f t="shared" ca="1" si="83"/>
        <v>4.3035912006183803E-3</v>
      </c>
      <c r="AI84" s="17">
        <f t="shared" ca="1" si="84"/>
        <v>5.1768441723943424E-2</v>
      </c>
      <c r="AJ84" s="17">
        <f t="shared" ca="1" si="85"/>
        <v>0.84758829646729483</v>
      </c>
    </row>
    <row r="85" spans="1:36" hidden="1">
      <c r="A85" s="22">
        <v>2009</v>
      </c>
      <c r="B85" s="23">
        <f ca="1">B58</f>
        <v>77515</v>
      </c>
      <c r="C85" s="23">
        <f t="shared" ref="C85:L85" ca="1" si="92">C58</f>
        <v>12359.348943999999</v>
      </c>
      <c r="D85" s="23">
        <f t="shared" ca="1" si="92"/>
        <v>8775.3489439999994</v>
      </c>
      <c r="E85" s="23">
        <f t="shared" ca="1" si="92"/>
        <v>320</v>
      </c>
      <c r="F85" s="23">
        <f t="shared" ca="1" si="92"/>
        <v>2933</v>
      </c>
      <c r="G85" s="23">
        <f t="shared" ca="1" si="92"/>
        <v>304</v>
      </c>
      <c r="H85" s="23">
        <f t="shared" ca="1" si="92"/>
        <v>2575</v>
      </c>
      <c r="I85" s="23">
        <f t="shared" ca="1" si="92"/>
        <v>54</v>
      </c>
      <c r="J85" s="23">
        <f t="shared" ca="1" si="92"/>
        <v>129</v>
      </c>
      <c r="K85" s="23">
        <f t="shared" ca="1" si="92"/>
        <v>202</v>
      </c>
      <c r="L85" s="23">
        <f t="shared" ca="1" si="92"/>
        <v>65155.651056000002</v>
      </c>
      <c r="N85" s="15">
        <f t="shared" ca="1" si="69"/>
        <v>1</v>
      </c>
      <c r="O85" s="15">
        <f t="shared" ca="1" si="70"/>
        <v>0.1594446099980649</v>
      </c>
      <c r="P85" s="15">
        <f t="shared" ca="1" si="71"/>
        <v>0.11320839765206733</v>
      </c>
      <c r="Q85" s="15">
        <f t="shared" ca="1" si="72"/>
        <v>4.1282332451783527E-3</v>
      </c>
      <c r="R85" s="15">
        <f t="shared" ca="1" si="73"/>
        <v>3.783783783783784E-2</v>
      </c>
      <c r="S85" s="15">
        <f t="shared" ca="1" si="74"/>
        <v>3.9218215829194348E-3</v>
      </c>
      <c r="T85" s="15">
        <f t="shared" ca="1" si="75"/>
        <v>3.3219376894794553E-2</v>
      </c>
      <c r="U85" s="15">
        <f t="shared" ca="1" si="76"/>
        <v>6.9663936012384696E-4</v>
      </c>
      <c r="V85" s="15">
        <f t="shared" ca="1" si="76"/>
        <v>1.6641940269625233E-3</v>
      </c>
      <c r="W85" s="15">
        <f t="shared" ca="1" si="76"/>
        <v>2.6059472360188351E-3</v>
      </c>
      <c r="X85" s="15">
        <f t="shared" ca="1" si="77"/>
        <v>0.84055539000193513</v>
      </c>
      <c r="Z85" s="16">
        <f t="shared" ca="1" si="78"/>
        <v>8.7753489439999992</v>
      </c>
      <c r="AB85" s="16">
        <f t="shared" ca="1" si="79"/>
        <v>0.32</v>
      </c>
      <c r="AC85" s="16">
        <f t="shared" ca="1" si="80"/>
        <v>3.2639999999999998</v>
      </c>
      <c r="AD85" s="16">
        <f t="shared" ca="1" si="81"/>
        <v>65.155651055999996</v>
      </c>
      <c r="AF85" s="17">
        <f t="shared" ca="1" si="82"/>
        <v>0.11320839765206733</v>
      </c>
      <c r="AH85" s="17">
        <f t="shared" ca="1" si="83"/>
        <v>4.1282332451783527E-3</v>
      </c>
      <c r="AI85" s="17">
        <f t="shared" ca="1" si="84"/>
        <v>4.2107979100819197E-2</v>
      </c>
      <c r="AJ85" s="17">
        <f t="shared" ca="1" si="85"/>
        <v>0.84055539000193513</v>
      </c>
    </row>
    <row r="86" spans="1:36" hidden="1">
      <c r="A86" s="22">
        <v>2010</v>
      </c>
      <c r="B86" s="23">
        <f ca="1">B62</f>
        <v>90085</v>
      </c>
      <c r="C86" s="23">
        <f t="shared" ref="C86:L86" ca="1" si="93">C62</f>
        <v>16364.123336999999</v>
      </c>
      <c r="D86" s="23">
        <f t="shared" ca="1" si="93"/>
        <v>13171.123336999999</v>
      </c>
      <c r="E86" s="23">
        <f t="shared" ca="1" si="93"/>
        <v>723</v>
      </c>
      <c r="F86" s="23">
        <f t="shared" ca="1" si="93"/>
        <v>2226</v>
      </c>
      <c r="G86" s="23">
        <f t="shared" ca="1" si="93"/>
        <v>315</v>
      </c>
      <c r="H86" s="23">
        <f t="shared" ca="1" si="93"/>
        <v>1830</v>
      </c>
      <c r="I86" s="23">
        <f t="shared" ca="1" si="93"/>
        <v>81</v>
      </c>
      <c r="J86" s="23">
        <f t="shared" ca="1" si="93"/>
        <v>31</v>
      </c>
      <c r="K86" s="23">
        <f t="shared" ca="1" si="93"/>
        <v>213</v>
      </c>
      <c r="L86" s="23">
        <f t="shared" ca="1" si="93"/>
        <v>73720.876663000003</v>
      </c>
      <c r="N86" s="15">
        <f t="shared" ca="1" si="69"/>
        <v>1</v>
      </c>
      <c r="O86" s="15">
        <f t="shared" ca="1" si="70"/>
        <v>0.18165203238052949</v>
      </c>
      <c r="P86" s="15">
        <f t="shared" ca="1" si="71"/>
        <v>0.1462077297774324</v>
      </c>
      <c r="Q86" s="15">
        <f t="shared" ca="1" si="72"/>
        <v>8.0257534550702107E-3</v>
      </c>
      <c r="R86" s="15">
        <f t="shared" ca="1" si="73"/>
        <v>2.4709996114780485E-2</v>
      </c>
      <c r="S86" s="15">
        <f t="shared" ca="1" si="74"/>
        <v>3.4966975634123328E-3</v>
      </c>
      <c r="T86" s="15">
        <f t="shared" ca="1" si="75"/>
        <v>2.0314147749347838E-2</v>
      </c>
      <c r="U86" s="15">
        <f t="shared" ca="1" si="76"/>
        <v>8.9915080202031413E-4</v>
      </c>
      <c r="V86" s="15">
        <f t="shared" ca="1" si="76"/>
        <v>3.441194427485153E-4</v>
      </c>
      <c r="W86" s="15">
        <f t="shared" ca="1" si="76"/>
        <v>2.3644335904978633E-3</v>
      </c>
      <c r="X86" s="15">
        <f t="shared" ca="1" si="77"/>
        <v>0.81834796761947048</v>
      </c>
      <c r="Z86" s="16">
        <f t="shared" ref="Z86:Z88" ca="1" si="94">D86/1000</f>
        <v>13.171123336999999</v>
      </c>
      <c r="AB86" s="16">
        <f t="shared" ref="AB86:AB88" ca="1" si="95">E86/1000</f>
        <v>0.72299999999999998</v>
      </c>
      <c r="AC86" s="16">
        <f t="shared" ref="AC86:AC88" ca="1" si="96">(F86+J86+K86)/1000</f>
        <v>2.4700000000000002</v>
      </c>
      <c r="AD86" s="16">
        <f t="shared" ca="1" si="81"/>
        <v>73.720876662999999</v>
      </c>
      <c r="AF86" s="17">
        <f t="shared" ca="1" si="82"/>
        <v>0.1462077297774324</v>
      </c>
      <c r="AH86" s="17">
        <f t="shared" ca="1" si="83"/>
        <v>8.0257534550702107E-3</v>
      </c>
      <c r="AI86" s="17">
        <f t="shared" ca="1" si="84"/>
        <v>2.7418549148026862E-2</v>
      </c>
      <c r="AJ86" s="17">
        <f t="shared" ref="AJ86:AJ88" ca="1" si="97">X86</f>
        <v>0.81834796761947048</v>
      </c>
    </row>
    <row r="87" spans="1:36" hidden="1">
      <c r="A87" s="22">
        <v>2011</v>
      </c>
      <c r="B87" s="23">
        <f ca="1">B66</f>
        <v>85318</v>
      </c>
      <c r="C87" s="23">
        <f t="shared" ref="C87:L87" ca="1" si="98">C66</f>
        <v>19987.070286000002</v>
      </c>
      <c r="D87" s="23">
        <f t="shared" ca="1" si="98"/>
        <v>16983.070286000002</v>
      </c>
      <c r="E87" s="23">
        <f t="shared" ca="1" si="98"/>
        <v>785</v>
      </c>
      <c r="F87" s="23">
        <f t="shared" ca="1" si="98"/>
        <v>1986</v>
      </c>
      <c r="G87" s="23">
        <f t="shared" ca="1" si="98"/>
        <v>331</v>
      </c>
      <c r="H87" s="23">
        <f t="shared" ca="1" si="98"/>
        <v>945</v>
      </c>
      <c r="I87" s="23">
        <f t="shared" ca="1" si="98"/>
        <v>710</v>
      </c>
      <c r="J87" s="23">
        <f t="shared" ca="1" si="98"/>
        <v>10</v>
      </c>
      <c r="K87" s="23">
        <f t="shared" ca="1" si="98"/>
        <v>223</v>
      </c>
      <c r="L87" s="23">
        <f t="shared" ca="1" si="98"/>
        <v>65330.929713999998</v>
      </c>
      <c r="N87" s="15">
        <f t="shared" ca="1" si="69"/>
        <v>1</v>
      </c>
      <c r="O87" s="15">
        <f t="shared" ca="1" si="70"/>
        <v>0.23426557450948218</v>
      </c>
      <c r="P87" s="15">
        <f t="shared" ca="1" si="71"/>
        <v>0.19905612281113014</v>
      </c>
      <c r="Q87" s="15">
        <f t="shared" ca="1" si="72"/>
        <v>9.2008720316931955E-3</v>
      </c>
      <c r="R87" s="15">
        <f t="shared" ca="1" si="73"/>
        <v>2.3277620197379216E-2</v>
      </c>
      <c r="S87" s="15">
        <f t="shared" ca="1" si="74"/>
        <v>3.8796033662298695E-3</v>
      </c>
      <c r="T87" s="15">
        <f t="shared" ca="1" si="75"/>
        <v>1.1076209006305821E-2</v>
      </c>
      <c r="U87" s="15">
        <f t="shared" ca="1" si="76"/>
        <v>8.3218078248435273E-3</v>
      </c>
      <c r="V87" s="15">
        <f t="shared" ca="1" si="76"/>
        <v>1.172085609132891E-4</v>
      </c>
      <c r="W87" s="15">
        <f t="shared" ca="1" si="76"/>
        <v>2.6137509083663472E-3</v>
      </c>
      <c r="X87" s="15">
        <f t="shared" ca="1" si="77"/>
        <v>0.76573442549051784</v>
      </c>
      <c r="Z87" s="16">
        <f t="shared" ca="1" si="94"/>
        <v>16.983070286</v>
      </c>
      <c r="AB87" s="16">
        <f t="shared" ca="1" si="95"/>
        <v>0.78500000000000003</v>
      </c>
      <c r="AC87" s="16">
        <f t="shared" ca="1" si="96"/>
        <v>2.2189999999999999</v>
      </c>
      <c r="AD87" s="16">
        <f t="shared" ca="1" si="81"/>
        <v>65.330929713999993</v>
      </c>
      <c r="AF87" s="17">
        <f t="shared" ca="1" si="82"/>
        <v>0.19905612281113014</v>
      </c>
      <c r="AH87" s="17">
        <f t="shared" ca="1" si="83"/>
        <v>9.2008720316931955E-3</v>
      </c>
      <c r="AI87" s="17">
        <f t="shared" ca="1" si="84"/>
        <v>2.600857966665885E-2</v>
      </c>
      <c r="AJ87" s="17">
        <f t="shared" ca="1" si="97"/>
        <v>0.76573442549051784</v>
      </c>
    </row>
    <row r="88" spans="1:36" hidden="1">
      <c r="A88" s="22">
        <v>2012</v>
      </c>
      <c r="B88" s="23">
        <f ca="1">B70</f>
        <v>90290</v>
      </c>
      <c r="C88" s="23">
        <f t="shared" ref="C88:L88" ca="1" si="99">C70</f>
        <v>25547</v>
      </c>
      <c r="D88" s="23">
        <f t="shared" ca="1" si="99"/>
        <v>22796</v>
      </c>
      <c r="E88" s="23">
        <f t="shared" ca="1" si="99"/>
        <v>1821</v>
      </c>
      <c r="F88" s="23">
        <f t="shared" ca="1" si="99"/>
        <v>741</v>
      </c>
      <c r="G88" s="23">
        <f t="shared" ca="1" si="99"/>
        <v>299</v>
      </c>
      <c r="H88" s="23">
        <f t="shared" ca="1" si="99"/>
        <v>11</v>
      </c>
      <c r="I88" s="23">
        <f t="shared" ca="1" si="99"/>
        <v>431</v>
      </c>
      <c r="J88" s="23">
        <f t="shared" ca="1" si="99"/>
        <v>5</v>
      </c>
      <c r="K88" s="23">
        <f t="shared" ca="1" si="99"/>
        <v>184</v>
      </c>
      <c r="L88" s="23">
        <f t="shared" ca="1" si="99"/>
        <v>64744</v>
      </c>
      <c r="N88" s="15">
        <f t="shared" ca="1" si="69"/>
        <v>1</v>
      </c>
      <c r="O88" s="15">
        <f t="shared" ca="1" si="70"/>
        <v>0.28294384760217078</v>
      </c>
      <c r="P88" s="15">
        <f t="shared" ca="1" si="71"/>
        <v>0.25247535718241221</v>
      </c>
      <c r="Q88" s="15">
        <f t="shared" ca="1" si="72"/>
        <v>2.0168346439251302E-2</v>
      </c>
      <c r="R88" s="15">
        <f t="shared" ca="1" si="73"/>
        <v>8.2068889135009405E-3</v>
      </c>
      <c r="S88" s="15">
        <f t="shared" ca="1" si="74"/>
        <v>3.3115516668512572E-3</v>
      </c>
      <c r="T88" s="15">
        <f t="shared" ca="1" si="75"/>
        <v>1.2182965998449441E-4</v>
      </c>
      <c r="U88" s="15">
        <f t="shared" ca="1" si="76"/>
        <v>4.7735075866651901E-3</v>
      </c>
      <c r="V88" s="15">
        <f t="shared" ca="1" si="76"/>
        <v>5.5377118174770183E-5</v>
      </c>
      <c r="W88" s="15">
        <f t="shared" ca="1" si="76"/>
        <v>2.0378779488315429E-3</v>
      </c>
      <c r="X88" s="15">
        <f t="shared" ca="1" si="77"/>
        <v>0.71706722782146415</v>
      </c>
      <c r="Z88" s="16">
        <f t="shared" ca="1" si="94"/>
        <v>22.795999999999999</v>
      </c>
      <c r="AB88" s="16">
        <f t="shared" ca="1" si="95"/>
        <v>1.821</v>
      </c>
      <c r="AC88" s="16">
        <f t="shared" ca="1" si="96"/>
        <v>0.93</v>
      </c>
      <c r="AD88" s="16">
        <f t="shared" ca="1" si="81"/>
        <v>64.744</v>
      </c>
      <c r="AF88" s="17">
        <f t="shared" ca="1" si="82"/>
        <v>0.25247535718241221</v>
      </c>
      <c r="AH88" s="17">
        <f t="shared" ca="1" si="83"/>
        <v>2.0168346439251302E-2</v>
      </c>
      <c r="AI88" s="17">
        <f t="shared" ca="1" si="84"/>
        <v>1.0300143980507255E-2</v>
      </c>
      <c r="AJ88" s="17">
        <f t="shared" ca="1" si="97"/>
        <v>0.71706722782146415</v>
      </c>
    </row>
    <row r="89" spans="1:36">
      <c r="B89" s="23"/>
      <c r="N89" s="15"/>
      <c r="O89" s="15"/>
      <c r="P89" s="15"/>
      <c r="Q89" s="15"/>
      <c r="R89" s="15"/>
      <c r="S89" s="15"/>
      <c r="T89" s="15"/>
      <c r="U89" s="15"/>
      <c r="V89" s="15"/>
      <c r="W89" s="15"/>
      <c r="X89" s="15"/>
    </row>
    <row r="90" spans="1:36">
      <c r="F90" s="23"/>
      <c r="N90" s="15"/>
      <c r="O90" s="15"/>
      <c r="P90" s="15"/>
      <c r="Q90" s="15"/>
      <c r="R90" s="15"/>
      <c r="S90" s="15"/>
      <c r="T90" s="15"/>
      <c r="U90" s="15"/>
      <c r="V90" s="15"/>
      <c r="W90" s="15"/>
      <c r="X90" s="15"/>
    </row>
    <row r="91" spans="1:36">
      <c r="B91" s="23"/>
      <c r="N91" s="15"/>
      <c r="O91" s="15"/>
      <c r="P91" s="15"/>
      <c r="Q91" s="15"/>
      <c r="R91" s="15"/>
      <c r="S91" s="15"/>
      <c r="T91" s="15"/>
      <c r="U91" s="15"/>
      <c r="V91" s="15"/>
      <c r="W91" s="15"/>
      <c r="X91" s="15"/>
    </row>
    <row r="92" spans="1:36">
      <c r="B92" s="23"/>
      <c r="N92" s="15"/>
      <c r="O92" s="15"/>
      <c r="P92" s="15"/>
      <c r="Q92" s="15"/>
      <c r="R92" s="15"/>
      <c r="S92" s="15"/>
      <c r="T92" s="15"/>
      <c r="U92" s="15"/>
      <c r="V92" s="15"/>
      <c r="W92" s="15"/>
      <c r="X92" s="15"/>
    </row>
    <row r="93" spans="1:36">
      <c r="B93" s="23"/>
      <c r="N93" s="15"/>
      <c r="O93" s="15"/>
      <c r="P93" s="15"/>
      <c r="Q93" s="15"/>
      <c r="R93" s="15"/>
      <c r="S93" s="15"/>
      <c r="T93" s="15"/>
      <c r="U93" s="15"/>
      <c r="V93" s="15"/>
      <c r="W93" s="15"/>
      <c r="X93" s="15"/>
    </row>
    <row r="94" spans="1:36">
      <c r="N94" s="15"/>
      <c r="O94" s="15"/>
      <c r="P94" s="15"/>
      <c r="Q94" s="15"/>
      <c r="R94" s="15"/>
      <c r="S94" s="15"/>
      <c r="T94" s="15"/>
      <c r="U94" s="15"/>
      <c r="V94" s="15"/>
      <c r="W94" s="15"/>
      <c r="X94" s="15"/>
    </row>
    <row r="95" spans="1:36">
      <c r="B95" s="23"/>
      <c r="N95" s="15"/>
      <c r="O95" s="15"/>
      <c r="P95" s="15"/>
      <c r="Q95" s="15"/>
      <c r="R95" s="15"/>
      <c r="S95" s="15"/>
      <c r="T95" s="15"/>
      <c r="U95" s="15"/>
      <c r="V95" s="15"/>
      <c r="W95" s="15"/>
      <c r="X95" s="15"/>
    </row>
    <row r="96" spans="1:36">
      <c r="B96" s="23"/>
      <c r="N96" s="15"/>
      <c r="O96" s="15"/>
      <c r="P96" s="15"/>
      <c r="Q96" s="15"/>
      <c r="R96" s="15"/>
      <c r="S96" s="15"/>
      <c r="T96" s="15"/>
      <c r="U96" s="15"/>
      <c r="V96" s="15"/>
      <c r="W96" s="15"/>
      <c r="X96" s="15"/>
    </row>
    <row r="97" spans="2:2">
      <c r="B97" s="23"/>
    </row>
    <row r="98" spans="2:2">
      <c r="B98" s="23"/>
    </row>
    <row r="99" spans="2:2">
      <c r="B99" s="23"/>
    </row>
    <row r="100" spans="2:2">
      <c r="B100" s="23"/>
    </row>
    <row r="101" spans="2:2">
      <c r="B101" s="23"/>
    </row>
    <row r="103" spans="2:2">
      <c r="B103" s="23"/>
    </row>
    <row r="104" spans="2:2">
      <c r="B104" s="23"/>
    </row>
    <row r="105" spans="2:2">
      <c r="B105" s="23"/>
    </row>
    <row r="107" spans="2:2">
      <c r="B107" s="23"/>
    </row>
    <row r="108" spans="2:2">
      <c r="B108" s="23"/>
    </row>
    <row r="109" spans="2:2">
      <c r="B109" s="23"/>
    </row>
  </sheetData>
  <mergeCells count="36">
    <mergeCell ref="AF23:AJ23"/>
    <mergeCell ref="R23:R24"/>
    <mergeCell ref="S23:U23"/>
    <mergeCell ref="V23:V24"/>
    <mergeCell ref="W23:W24"/>
    <mergeCell ref="Z23:AD23"/>
    <mergeCell ref="X21:X24"/>
    <mergeCell ref="K23:K24"/>
    <mergeCell ref="P23:P24"/>
    <mergeCell ref="Q23:Q24"/>
    <mergeCell ref="B20:B24"/>
    <mergeCell ref="N20:N24"/>
    <mergeCell ref="C21:C24"/>
    <mergeCell ref="L21:L24"/>
    <mergeCell ref="O21:O24"/>
    <mergeCell ref="D23:D24"/>
    <mergeCell ref="E23:E24"/>
    <mergeCell ref="F23:F24"/>
    <mergeCell ref="G23:I23"/>
    <mergeCell ref="J23:J24"/>
    <mergeCell ref="B19:L19"/>
    <mergeCell ref="T2:T4"/>
    <mergeCell ref="O3:O4"/>
    <mergeCell ref="P3:P4"/>
    <mergeCell ref="S3:S4"/>
    <mergeCell ref="N19:X19"/>
    <mergeCell ref="B1:B3"/>
    <mergeCell ref="D1:I1"/>
    <mergeCell ref="M1:T1"/>
    <mergeCell ref="C2:C3"/>
    <mergeCell ref="D2:D3"/>
    <mergeCell ref="F2:F3"/>
    <mergeCell ref="J2:J3"/>
    <mergeCell ref="L1:L4"/>
    <mergeCell ref="M2:M4"/>
    <mergeCell ref="N2:N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U27"/>
  <sheetViews>
    <sheetView zoomScaleNormal="100" workbookViewId="0">
      <selection activeCell="F34" sqref="F34"/>
    </sheetView>
  </sheetViews>
  <sheetFormatPr defaultRowHeight="12.75"/>
  <cols>
    <col min="1" max="1" width="27.7109375" style="33" customWidth="1"/>
    <col min="2" max="2" width="18.140625" style="33" customWidth="1"/>
    <col min="3" max="3" width="20.140625" style="33" customWidth="1"/>
    <col min="4" max="9" width="18.140625" style="33" customWidth="1"/>
    <col min="10" max="10" width="9.140625" style="33"/>
    <col min="11" max="11" width="13.5703125" style="33" customWidth="1"/>
    <col min="12" max="12" width="20.140625" style="33" bestFit="1" customWidth="1"/>
    <col min="13" max="13" width="14.140625" style="33" bestFit="1" customWidth="1"/>
    <col min="14" max="14" width="12.140625" style="33" bestFit="1" customWidth="1"/>
    <col min="15" max="15" width="16.85546875" style="33" bestFit="1" customWidth="1"/>
    <col min="16" max="16" width="14.5703125" style="33" bestFit="1" customWidth="1"/>
    <col min="17" max="17" width="25.140625" style="33" bestFit="1" customWidth="1"/>
    <col min="18" max="18" width="22" style="33" bestFit="1" customWidth="1"/>
    <col min="19" max="19" width="16.28515625" style="33" bestFit="1" customWidth="1"/>
    <col min="20" max="16384" width="9.140625" style="33"/>
  </cols>
  <sheetData>
    <row r="1" spans="1:20">
      <c r="A1" s="34" t="s">
        <v>10</v>
      </c>
      <c r="B1" s="252" t="s">
        <v>1</v>
      </c>
      <c r="C1" s="90"/>
      <c r="D1" s="253" t="s">
        <v>8</v>
      </c>
      <c r="E1" s="253"/>
      <c r="F1" s="253"/>
      <c r="G1" s="253"/>
      <c r="H1" s="253"/>
      <c r="I1" s="253"/>
      <c r="K1" s="250" t="s">
        <v>1</v>
      </c>
      <c r="L1" s="249" t="s">
        <v>773</v>
      </c>
      <c r="M1" s="249"/>
      <c r="N1" s="249"/>
      <c r="O1" s="249"/>
      <c r="P1" s="249"/>
      <c r="Q1" s="249"/>
      <c r="R1" s="249"/>
      <c r="S1" s="249"/>
    </row>
    <row r="2" spans="1:20" ht="15" customHeight="1">
      <c r="B2" s="252"/>
      <c r="C2" s="252" t="s">
        <v>32</v>
      </c>
      <c r="D2" s="248" t="s">
        <v>2</v>
      </c>
      <c r="I2" s="248" t="s">
        <v>7</v>
      </c>
      <c r="K2" s="250"/>
      <c r="L2" s="251" t="s">
        <v>798</v>
      </c>
      <c r="M2" s="251" t="s">
        <v>799</v>
      </c>
      <c r="N2" s="110"/>
      <c r="O2" s="110"/>
      <c r="P2" s="110"/>
      <c r="Q2" s="110"/>
      <c r="R2" s="110"/>
      <c r="S2" s="251" t="s">
        <v>800</v>
      </c>
    </row>
    <row r="3" spans="1:20">
      <c r="B3" s="252"/>
      <c r="C3" s="252"/>
      <c r="D3" s="248"/>
      <c r="E3" s="58" t="s">
        <v>3</v>
      </c>
      <c r="F3" s="58" t="s">
        <v>4</v>
      </c>
      <c r="G3" s="58" t="s">
        <v>5</v>
      </c>
      <c r="H3" s="58" t="s">
        <v>6</v>
      </c>
      <c r="I3" s="248"/>
      <c r="K3" s="250"/>
      <c r="L3" s="251"/>
      <c r="M3" s="251"/>
      <c r="N3" s="235" t="s">
        <v>801</v>
      </c>
      <c r="O3" s="235" t="s">
        <v>802</v>
      </c>
      <c r="P3" s="91"/>
      <c r="Q3" s="91"/>
      <c r="R3" s="235" t="s">
        <v>803</v>
      </c>
      <c r="S3" s="251"/>
    </row>
    <row r="4" spans="1:20" ht="25.5">
      <c r="B4" s="90"/>
      <c r="C4" s="90"/>
      <c r="D4" s="91"/>
      <c r="E4" s="58"/>
      <c r="F4" s="58"/>
      <c r="G4" s="58"/>
      <c r="H4" s="58"/>
      <c r="I4" s="91"/>
      <c r="K4" s="250"/>
      <c r="L4" s="251"/>
      <c r="M4" s="251"/>
      <c r="N4" s="235"/>
      <c r="O4" s="235"/>
      <c r="P4" s="111" t="s">
        <v>804</v>
      </c>
      <c r="Q4" s="111" t="s">
        <v>805</v>
      </c>
      <c r="R4" s="235"/>
      <c r="S4" s="251"/>
    </row>
    <row r="5" spans="1:20">
      <c r="A5" s="35">
        <v>1990</v>
      </c>
      <c r="B5" s="14">
        <v>694162</v>
      </c>
      <c r="C5" s="14">
        <f>IFERROR(B5-SUM(D5,I5),"")</f>
        <v>26314</v>
      </c>
      <c r="D5" s="14">
        <f t="shared" ref="D5:D27" si="0">IFERROR(SUM(E5:H5),"")</f>
        <v>631416</v>
      </c>
      <c r="E5" s="14">
        <v>72310</v>
      </c>
      <c r="F5" s="14">
        <v>114846</v>
      </c>
      <c r="G5" s="14">
        <v>39000</v>
      </c>
      <c r="H5" s="14">
        <v>405260</v>
      </c>
      <c r="I5" s="14">
        <v>36432</v>
      </c>
      <c r="K5" s="37">
        <f t="shared" ref="K5" si="1">IFERROR(B5/$B5,"")</f>
        <v>1</v>
      </c>
      <c r="L5" s="37">
        <f t="shared" ref="L5" si="2">IFERROR(C5/$B5,"")</f>
        <v>3.7907577770030627E-2</v>
      </c>
      <c r="M5" s="37">
        <f t="shared" ref="M5" si="3">IFERROR(D5/$B5,"")</f>
        <v>0.90960899617092261</v>
      </c>
      <c r="N5" s="37">
        <f t="shared" ref="N5" si="4">IFERROR(E5/$B5,"")</f>
        <v>0.10416876752112619</v>
      </c>
      <c r="O5" s="38">
        <f>SUM(P5:Q5)</f>
        <v>0.22162838069499624</v>
      </c>
      <c r="P5" s="37">
        <f t="shared" ref="P5:P27" si="5">IFERROR(F5/$B5,"")</f>
        <v>0.16544553000596401</v>
      </c>
      <c r="Q5" s="37">
        <f t="shared" ref="Q5:Q27" si="6">IFERROR(G5/$B5,"")</f>
        <v>5.618285068903224E-2</v>
      </c>
      <c r="R5" s="37">
        <f t="shared" ref="R5:R27" si="7">IFERROR(H5/$B5,"")</f>
        <v>0.58381184795480012</v>
      </c>
      <c r="S5" s="37">
        <f t="shared" ref="S5:S27" si="8">IFERROR(I5/$B5,"")</f>
        <v>5.2483426059046732E-2</v>
      </c>
      <c r="T5" s="37"/>
    </row>
    <row r="6" spans="1:20">
      <c r="A6" s="35">
        <v>1991</v>
      </c>
      <c r="B6" s="14">
        <v>781297</v>
      </c>
      <c r="C6" s="14">
        <f t="shared" ref="C6:C27" si="9">IFERROR(B6-SUM(D6,I6),"")</f>
        <v>26286</v>
      </c>
      <c r="D6" s="14">
        <f t="shared" si="0"/>
        <v>708894</v>
      </c>
      <c r="E6" s="14">
        <v>73456</v>
      </c>
      <c r="F6" s="14">
        <v>152819</v>
      </c>
      <c r="G6" s="14">
        <v>45638</v>
      </c>
      <c r="H6" s="14">
        <v>436981</v>
      </c>
      <c r="I6" s="14">
        <v>46117</v>
      </c>
      <c r="K6" s="37">
        <f t="shared" ref="K6:K27" si="10">IFERROR(B6/$B6,"")</f>
        <v>1</v>
      </c>
      <c r="L6" s="37">
        <f t="shared" ref="L6:L27" si="11">IFERROR(C6/$B6,"")</f>
        <v>3.3644055973592629E-2</v>
      </c>
      <c r="M6" s="37">
        <f t="shared" ref="M6:M27" si="12">IFERROR(D6/$B6,"")</f>
        <v>0.90732973504313985</v>
      </c>
      <c r="N6" s="37">
        <f t="shared" ref="N6:N27" si="13">IFERROR(E6/$B6,"")</f>
        <v>9.4018023875683643E-2</v>
      </c>
      <c r="O6" s="38">
        <f t="shared" ref="O6:O27" si="14">SUM(P6:Q6)</f>
        <v>0.25400967877772473</v>
      </c>
      <c r="P6" s="37">
        <f t="shared" si="5"/>
        <v>0.19559655291137684</v>
      </c>
      <c r="Q6" s="37">
        <f t="shared" si="6"/>
        <v>5.8413125866347879E-2</v>
      </c>
      <c r="R6" s="37">
        <f t="shared" si="7"/>
        <v>0.55930203238973142</v>
      </c>
      <c r="S6" s="37">
        <f t="shared" si="8"/>
        <v>5.9026208983267568E-2</v>
      </c>
      <c r="T6" s="37"/>
    </row>
    <row r="7" spans="1:20">
      <c r="A7" s="35">
        <v>1992</v>
      </c>
      <c r="B7" s="14">
        <v>876991</v>
      </c>
      <c r="C7" s="14">
        <f t="shared" si="9"/>
        <v>27071</v>
      </c>
      <c r="D7" s="14">
        <f t="shared" si="0"/>
        <v>789253</v>
      </c>
      <c r="E7" s="14">
        <v>86317</v>
      </c>
      <c r="F7" s="14">
        <v>187149</v>
      </c>
      <c r="G7" s="14">
        <v>52436</v>
      </c>
      <c r="H7" s="14">
        <v>463351</v>
      </c>
      <c r="I7" s="14">
        <v>60667</v>
      </c>
      <c r="K7" s="37">
        <f t="shared" si="10"/>
        <v>1</v>
      </c>
      <c r="L7" s="37">
        <f t="shared" si="11"/>
        <v>3.0868047676658027E-2</v>
      </c>
      <c r="M7" s="37">
        <f t="shared" si="12"/>
        <v>0.89995564378653825</v>
      </c>
      <c r="N7" s="37">
        <f t="shared" si="13"/>
        <v>9.842404312016885E-2</v>
      </c>
      <c r="O7" s="38">
        <f t="shared" si="14"/>
        <v>0.27318980468442666</v>
      </c>
      <c r="P7" s="37">
        <f t="shared" si="5"/>
        <v>0.21339899725310751</v>
      </c>
      <c r="Q7" s="37">
        <f t="shared" si="6"/>
        <v>5.9790807431319135E-2</v>
      </c>
      <c r="R7" s="37">
        <f t="shared" si="7"/>
        <v>0.52834179598194275</v>
      </c>
      <c r="S7" s="37">
        <f t="shared" si="8"/>
        <v>6.9176308536803691E-2</v>
      </c>
      <c r="T7" s="37"/>
    </row>
    <row r="8" spans="1:20">
      <c r="A8" s="35">
        <v>1993</v>
      </c>
      <c r="B8" s="14">
        <v>987674</v>
      </c>
      <c r="C8" s="14">
        <f t="shared" si="9"/>
        <v>27960</v>
      </c>
      <c r="D8" s="14">
        <f t="shared" si="0"/>
        <v>852613</v>
      </c>
      <c r="E8" s="14">
        <v>91421</v>
      </c>
      <c r="F8" s="14">
        <v>207032</v>
      </c>
      <c r="G8" s="14">
        <v>62003</v>
      </c>
      <c r="H8" s="14">
        <v>492157</v>
      </c>
      <c r="I8" s="14">
        <v>107101</v>
      </c>
      <c r="K8" s="37">
        <f t="shared" si="10"/>
        <v>1</v>
      </c>
      <c r="L8" s="37">
        <f t="shared" si="11"/>
        <v>2.8308935944451306E-2</v>
      </c>
      <c r="M8" s="37">
        <f t="shared" si="12"/>
        <v>0.86325346217476617</v>
      </c>
      <c r="N8" s="37">
        <f t="shared" si="13"/>
        <v>9.2561918203779792E-2</v>
      </c>
      <c r="O8" s="38">
        <f t="shared" si="14"/>
        <v>0.27239251007923665</v>
      </c>
      <c r="P8" s="37">
        <f t="shared" si="5"/>
        <v>0.20961572340671111</v>
      </c>
      <c r="Q8" s="37">
        <f t="shared" si="6"/>
        <v>6.277678667252555E-2</v>
      </c>
      <c r="R8" s="37">
        <f t="shared" si="7"/>
        <v>0.49829903389174973</v>
      </c>
      <c r="S8" s="37">
        <f t="shared" si="8"/>
        <v>0.10843760188078252</v>
      </c>
      <c r="T8" s="37"/>
    </row>
    <row r="9" spans="1:20">
      <c r="A9" s="35">
        <v>1994</v>
      </c>
      <c r="B9" s="14">
        <v>1100316</v>
      </c>
      <c r="C9" s="14">
        <f t="shared" si="9"/>
        <v>30901</v>
      </c>
      <c r="D9" s="14">
        <f t="shared" si="0"/>
        <v>912184</v>
      </c>
      <c r="E9" s="14">
        <v>105140</v>
      </c>
      <c r="F9" s="14">
        <v>233470</v>
      </c>
      <c r="G9" s="14">
        <v>72135</v>
      </c>
      <c r="H9" s="14">
        <v>501439</v>
      </c>
      <c r="I9" s="14">
        <v>157231</v>
      </c>
      <c r="K9" s="37">
        <f t="shared" si="10"/>
        <v>1</v>
      </c>
      <c r="L9" s="37">
        <f t="shared" si="11"/>
        <v>2.8083750486223958E-2</v>
      </c>
      <c r="M9" s="37">
        <f t="shared" si="12"/>
        <v>0.82902002697406929</v>
      </c>
      <c r="N9" s="37">
        <f t="shared" si="13"/>
        <v>9.5554368017914851E-2</v>
      </c>
      <c r="O9" s="38">
        <f t="shared" si="14"/>
        <v>0.27774293930107352</v>
      </c>
      <c r="P9" s="37">
        <f t="shared" si="5"/>
        <v>0.21218449972553338</v>
      </c>
      <c r="Q9" s="37">
        <f t="shared" si="6"/>
        <v>6.5558439575540112E-2</v>
      </c>
      <c r="R9" s="37">
        <f t="shared" si="7"/>
        <v>0.45572271965508088</v>
      </c>
      <c r="S9" s="37">
        <f t="shared" si="8"/>
        <v>0.14289622253970677</v>
      </c>
      <c r="T9" s="37"/>
    </row>
    <row r="10" spans="1:20">
      <c r="A10" s="35">
        <v>1995</v>
      </c>
      <c r="B10" s="14">
        <v>1184229</v>
      </c>
      <c r="C10" s="14">
        <f t="shared" si="9"/>
        <v>32740</v>
      </c>
      <c r="D10" s="14">
        <f t="shared" si="0"/>
        <v>973870</v>
      </c>
      <c r="E10" s="14">
        <v>105395</v>
      </c>
      <c r="F10" s="14">
        <v>224646</v>
      </c>
      <c r="G10" s="14">
        <v>91983</v>
      </c>
      <c r="H10" s="14">
        <v>551846</v>
      </c>
      <c r="I10" s="14">
        <v>177619</v>
      </c>
      <c r="K10" s="37">
        <f t="shared" si="10"/>
        <v>1</v>
      </c>
      <c r="L10" s="37">
        <f t="shared" si="11"/>
        <v>2.7646679822905872E-2</v>
      </c>
      <c r="M10" s="37">
        <f t="shared" si="12"/>
        <v>0.82236628219710883</v>
      </c>
      <c r="N10" s="37">
        <f t="shared" si="13"/>
        <v>8.8998833840414307E-2</v>
      </c>
      <c r="O10" s="38">
        <f t="shared" si="14"/>
        <v>0.26737142900570754</v>
      </c>
      <c r="P10" s="37">
        <f t="shared" si="5"/>
        <v>0.18969810737619161</v>
      </c>
      <c r="Q10" s="37">
        <f t="shared" si="6"/>
        <v>7.7673321629515915E-2</v>
      </c>
      <c r="R10" s="37">
        <f t="shared" si="7"/>
        <v>0.465996019350987</v>
      </c>
      <c r="S10" s="37">
        <f t="shared" si="8"/>
        <v>0.14998703797998528</v>
      </c>
      <c r="T10" s="37"/>
    </row>
    <row r="11" spans="1:20">
      <c r="A11" s="35">
        <v>1996</v>
      </c>
      <c r="B11" s="14">
        <v>1248966</v>
      </c>
      <c r="C11" s="14">
        <f t="shared" si="9"/>
        <v>35457</v>
      </c>
      <c r="D11" s="14">
        <f t="shared" si="0"/>
        <v>994148</v>
      </c>
      <c r="E11" s="14">
        <v>88358</v>
      </c>
      <c r="F11" s="14">
        <v>236783</v>
      </c>
      <c r="G11" s="14">
        <v>129071</v>
      </c>
      <c r="H11" s="14">
        <v>539936</v>
      </c>
      <c r="I11" s="14">
        <v>219361</v>
      </c>
      <c r="K11" s="37">
        <f t="shared" si="10"/>
        <v>1</v>
      </c>
      <c r="L11" s="37">
        <f t="shared" si="11"/>
        <v>2.83890834498297E-2</v>
      </c>
      <c r="M11" s="37">
        <f t="shared" si="12"/>
        <v>0.79597683203545977</v>
      </c>
      <c r="N11" s="37">
        <f t="shared" si="13"/>
        <v>7.0744920197987782E-2</v>
      </c>
      <c r="O11" s="38">
        <f t="shared" si="14"/>
        <v>0.29292550798020123</v>
      </c>
      <c r="P11" s="37">
        <f t="shared" si="5"/>
        <v>0.18958322324226601</v>
      </c>
      <c r="Q11" s="37">
        <f t="shared" si="6"/>
        <v>0.10334228473793522</v>
      </c>
      <c r="R11" s="37">
        <f t="shared" si="7"/>
        <v>0.43230640385727076</v>
      </c>
      <c r="S11" s="37">
        <f t="shared" si="8"/>
        <v>0.17563408451471058</v>
      </c>
      <c r="T11" s="37"/>
    </row>
    <row r="12" spans="1:20">
      <c r="A12" s="35">
        <v>1997</v>
      </c>
      <c r="B12" s="14">
        <v>1273625</v>
      </c>
      <c r="C12" s="14">
        <f t="shared" si="9"/>
        <v>34760</v>
      </c>
      <c r="D12" s="14">
        <f t="shared" si="0"/>
        <v>966934</v>
      </c>
      <c r="E12" s="14">
        <v>80036</v>
      </c>
      <c r="F12" s="14">
        <v>218252</v>
      </c>
      <c r="G12" s="14">
        <v>181707</v>
      </c>
      <c r="H12" s="14">
        <v>486939</v>
      </c>
      <c r="I12" s="14">
        <v>271931</v>
      </c>
      <c r="K12" s="37">
        <f t="shared" si="10"/>
        <v>1</v>
      </c>
      <c r="L12" s="37">
        <f t="shared" si="11"/>
        <v>2.7292177838845813E-2</v>
      </c>
      <c r="M12" s="37">
        <f t="shared" si="12"/>
        <v>0.75919835116301893</v>
      </c>
      <c r="N12" s="37">
        <f t="shared" si="13"/>
        <v>6.2841103150456379E-2</v>
      </c>
      <c r="O12" s="38">
        <f t="shared" si="14"/>
        <v>0.31403199528903719</v>
      </c>
      <c r="P12" s="37">
        <f t="shared" si="5"/>
        <v>0.17136284228089116</v>
      </c>
      <c r="Q12" s="37">
        <f t="shared" si="6"/>
        <v>0.14266915300814603</v>
      </c>
      <c r="R12" s="37">
        <f t="shared" si="7"/>
        <v>0.38232525272352536</v>
      </c>
      <c r="S12" s="37">
        <f t="shared" si="8"/>
        <v>0.21350947099813525</v>
      </c>
      <c r="T12" s="37"/>
    </row>
    <row r="13" spans="1:20">
      <c r="A13" s="35">
        <v>1998</v>
      </c>
      <c r="B13" s="14">
        <v>1288276</v>
      </c>
      <c r="C13" s="14">
        <f t="shared" si="9"/>
        <v>32861</v>
      </c>
      <c r="D13" s="14">
        <f t="shared" si="0"/>
        <v>918342</v>
      </c>
      <c r="E13" s="14">
        <v>63687</v>
      </c>
      <c r="F13" s="14">
        <v>213547</v>
      </c>
      <c r="G13" s="14">
        <v>249095</v>
      </c>
      <c r="H13" s="14">
        <v>392013</v>
      </c>
      <c r="I13" s="14">
        <v>337073</v>
      </c>
      <c r="K13" s="37">
        <f t="shared" si="10"/>
        <v>1</v>
      </c>
      <c r="L13" s="37">
        <f t="shared" si="11"/>
        <v>2.5507732815017899E-2</v>
      </c>
      <c r="M13" s="37">
        <f t="shared" si="12"/>
        <v>0.71284569455613545</v>
      </c>
      <c r="N13" s="37">
        <f t="shared" si="13"/>
        <v>4.9435835178176103E-2</v>
      </c>
      <c r="O13" s="38">
        <f t="shared" si="14"/>
        <v>0.35911714570480235</v>
      </c>
      <c r="P13" s="37">
        <f t="shared" si="5"/>
        <v>0.16576183985419274</v>
      </c>
      <c r="Q13" s="37">
        <f t="shared" si="6"/>
        <v>0.19335530585060964</v>
      </c>
      <c r="R13" s="37">
        <f t="shared" si="7"/>
        <v>0.30429271367315697</v>
      </c>
      <c r="S13" s="37">
        <f t="shared" si="8"/>
        <v>0.26164657262884661</v>
      </c>
      <c r="T13" s="37"/>
    </row>
    <row r="14" spans="1:20">
      <c r="A14" s="35">
        <v>1999</v>
      </c>
      <c r="B14" s="14">
        <v>1315997</v>
      </c>
      <c r="C14" s="14">
        <f t="shared" si="9"/>
        <v>33392</v>
      </c>
      <c r="D14" s="14">
        <f t="shared" si="0"/>
        <v>886028</v>
      </c>
      <c r="E14" s="14">
        <v>59400</v>
      </c>
      <c r="F14" s="14">
        <v>228774</v>
      </c>
      <c r="G14" s="14">
        <v>269692</v>
      </c>
      <c r="H14" s="14">
        <v>328162</v>
      </c>
      <c r="I14" s="14">
        <v>396577</v>
      </c>
      <c r="K14" s="37">
        <f t="shared" si="10"/>
        <v>1</v>
      </c>
      <c r="L14" s="37">
        <f t="shared" si="11"/>
        <v>2.5373918025648996E-2</v>
      </c>
      <c r="M14" s="37">
        <f t="shared" si="12"/>
        <v>0.67327509105263916</v>
      </c>
      <c r="N14" s="37">
        <f t="shared" si="13"/>
        <v>4.5136881011126923E-2</v>
      </c>
      <c r="O14" s="38">
        <f t="shared" si="14"/>
        <v>0.37877441969852516</v>
      </c>
      <c r="P14" s="37">
        <f t="shared" si="5"/>
        <v>0.17384082182558167</v>
      </c>
      <c r="Q14" s="37">
        <f t="shared" si="6"/>
        <v>0.20493359787294349</v>
      </c>
      <c r="R14" s="37">
        <f t="shared" si="7"/>
        <v>0.24936379034298711</v>
      </c>
      <c r="S14" s="37">
        <f t="shared" si="8"/>
        <v>0.3013509909217118</v>
      </c>
      <c r="T14" s="37"/>
    </row>
    <row r="15" spans="1:20">
      <c r="A15" s="35">
        <v>2000</v>
      </c>
      <c r="B15" s="14">
        <v>1334990</v>
      </c>
      <c r="C15" s="14">
        <f t="shared" si="9"/>
        <v>33869</v>
      </c>
      <c r="D15" s="14">
        <f t="shared" si="0"/>
        <v>843311</v>
      </c>
      <c r="E15" s="14">
        <v>62493</v>
      </c>
      <c r="F15" s="14">
        <v>195134</v>
      </c>
      <c r="G15" s="14">
        <v>254126</v>
      </c>
      <c r="H15" s="14">
        <v>331558</v>
      </c>
      <c r="I15" s="14">
        <v>457810</v>
      </c>
      <c r="K15" s="37">
        <f t="shared" si="10"/>
        <v>1</v>
      </c>
      <c r="L15" s="37">
        <f t="shared" si="11"/>
        <v>2.5370227492340768E-2</v>
      </c>
      <c r="M15" s="37">
        <f t="shared" si="12"/>
        <v>0.63169836478175867</v>
      </c>
      <c r="N15" s="37">
        <f t="shared" si="13"/>
        <v>4.681158660364497E-2</v>
      </c>
      <c r="O15" s="38">
        <f t="shared" si="14"/>
        <v>0.33652686536977805</v>
      </c>
      <c r="P15" s="37">
        <f t="shared" si="5"/>
        <v>0.14616888516018847</v>
      </c>
      <c r="Q15" s="37">
        <f t="shared" si="6"/>
        <v>0.19035798020958958</v>
      </c>
      <c r="R15" s="37">
        <f t="shared" si="7"/>
        <v>0.24835991280833564</v>
      </c>
      <c r="S15" s="37">
        <f t="shared" si="8"/>
        <v>0.34293140772590058</v>
      </c>
      <c r="T15" s="37"/>
    </row>
    <row r="16" spans="1:20">
      <c r="A16" s="35">
        <v>2001</v>
      </c>
      <c r="B16" s="14">
        <v>1397268</v>
      </c>
      <c r="C16" s="14">
        <f t="shared" si="9"/>
        <v>37039</v>
      </c>
      <c r="D16" s="14">
        <f t="shared" si="0"/>
        <v>915857</v>
      </c>
      <c r="E16" s="14">
        <v>64326</v>
      </c>
      <c r="F16" s="14">
        <v>195960</v>
      </c>
      <c r="G16" s="14">
        <v>250353</v>
      </c>
      <c r="H16" s="14">
        <v>405218</v>
      </c>
      <c r="I16" s="14">
        <v>444372</v>
      </c>
      <c r="K16" s="37">
        <f t="shared" si="10"/>
        <v>1</v>
      </c>
      <c r="L16" s="37">
        <f t="shared" si="11"/>
        <v>2.6508157347051531E-2</v>
      </c>
      <c r="M16" s="37">
        <f t="shared" si="12"/>
        <v>0.65546265999078202</v>
      </c>
      <c r="N16" s="37">
        <f t="shared" si="13"/>
        <v>4.6036980736694752E-2</v>
      </c>
      <c r="O16" s="38">
        <f t="shared" si="14"/>
        <v>0.31941832203986636</v>
      </c>
      <c r="P16" s="37">
        <f t="shared" si="5"/>
        <v>0.14024510687999725</v>
      </c>
      <c r="Q16" s="37">
        <f t="shared" si="6"/>
        <v>0.17917321515986911</v>
      </c>
      <c r="R16" s="37">
        <f t="shared" si="7"/>
        <v>0.29000735721422088</v>
      </c>
      <c r="S16" s="37">
        <f t="shared" si="8"/>
        <v>0.31802918266216645</v>
      </c>
      <c r="T16" s="37"/>
    </row>
    <row r="17" spans="1:21">
      <c r="A17" s="35">
        <v>2002</v>
      </c>
      <c r="B17" s="14">
        <v>1414688</v>
      </c>
      <c r="C17" s="14">
        <f t="shared" si="9"/>
        <v>43093</v>
      </c>
      <c r="D17" s="14">
        <f t="shared" si="0"/>
        <v>911253</v>
      </c>
      <c r="E17" s="14">
        <v>41181</v>
      </c>
      <c r="F17" s="14">
        <v>183967</v>
      </c>
      <c r="G17" s="14">
        <v>246526</v>
      </c>
      <c r="H17" s="14">
        <v>439579</v>
      </c>
      <c r="I17" s="14">
        <v>460342</v>
      </c>
      <c r="K17" s="37">
        <f t="shared" si="10"/>
        <v>1</v>
      </c>
      <c r="L17" s="37">
        <f t="shared" si="11"/>
        <v>3.0461133479608226E-2</v>
      </c>
      <c r="M17" s="37">
        <f t="shared" si="12"/>
        <v>0.64413708181591989</v>
      </c>
      <c r="N17" s="37">
        <f t="shared" si="13"/>
        <v>2.9109598724241671E-2</v>
      </c>
      <c r="O17" s="38">
        <f t="shared" si="14"/>
        <v>0.30430243276255964</v>
      </c>
      <c r="P17" s="37">
        <f t="shared" si="5"/>
        <v>0.13004068741658939</v>
      </c>
      <c r="Q17" s="37">
        <f t="shared" si="6"/>
        <v>0.17426174534597028</v>
      </c>
      <c r="R17" s="37">
        <f t="shared" si="7"/>
        <v>0.31072505032911851</v>
      </c>
      <c r="S17" s="37">
        <f t="shared" si="8"/>
        <v>0.32540178470447195</v>
      </c>
      <c r="T17" s="37"/>
    </row>
    <row r="18" spans="1:21">
      <c r="A18" s="35">
        <v>2003</v>
      </c>
      <c r="B18" s="14">
        <v>1427101</v>
      </c>
      <c r="C18" s="14">
        <f t="shared" si="9"/>
        <v>29730</v>
      </c>
      <c r="D18" s="14">
        <f t="shared" si="0"/>
        <v>884727</v>
      </c>
      <c r="E18" s="14">
        <v>49281</v>
      </c>
      <c r="F18" s="14">
        <v>213046</v>
      </c>
      <c r="G18" s="14">
        <v>295340</v>
      </c>
      <c r="H18" s="14">
        <v>327060</v>
      </c>
      <c r="I18" s="14">
        <v>512644</v>
      </c>
      <c r="K18" s="37">
        <f t="shared" si="10"/>
        <v>1</v>
      </c>
      <c r="L18" s="37">
        <f t="shared" si="11"/>
        <v>2.0832442833408429E-2</v>
      </c>
      <c r="M18" s="37">
        <f t="shared" si="12"/>
        <v>0.61994701145889464</v>
      </c>
      <c r="N18" s="37">
        <f t="shared" si="13"/>
        <v>3.4532244038789128E-2</v>
      </c>
      <c r="O18" s="38">
        <f t="shared" si="14"/>
        <v>0.35623687461504128</v>
      </c>
      <c r="P18" s="37">
        <f t="shared" si="5"/>
        <v>0.14928585993563176</v>
      </c>
      <c r="Q18" s="37">
        <f t="shared" si="6"/>
        <v>0.20695101467940952</v>
      </c>
      <c r="R18" s="37">
        <f t="shared" si="7"/>
        <v>0.22917789280506426</v>
      </c>
      <c r="S18" s="37">
        <f t="shared" si="8"/>
        <v>0.35922054570769696</v>
      </c>
      <c r="T18" s="37"/>
    </row>
    <row r="19" spans="1:21">
      <c r="A19" s="35">
        <v>2004</v>
      </c>
      <c r="B19" s="14">
        <v>1482172</v>
      </c>
      <c r="C19" s="14">
        <f t="shared" si="9"/>
        <v>32565</v>
      </c>
      <c r="D19" s="14">
        <f t="shared" si="0"/>
        <v>921893</v>
      </c>
      <c r="E19" s="14">
        <v>54058</v>
      </c>
      <c r="F19" s="14">
        <v>206916</v>
      </c>
      <c r="G19" s="14">
        <v>320139</v>
      </c>
      <c r="H19" s="14">
        <v>340780</v>
      </c>
      <c r="I19" s="14">
        <v>527714</v>
      </c>
      <c r="K19" s="37">
        <f t="shared" si="10"/>
        <v>1</v>
      </c>
      <c r="L19" s="37">
        <f t="shared" si="11"/>
        <v>2.1971134254324058E-2</v>
      </c>
      <c r="M19" s="37">
        <f t="shared" si="12"/>
        <v>0.62198786645544513</v>
      </c>
      <c r="N19" s="37">
        <f t="shared" si="13"/>
        <v>3.6472150330730847E-2</v>
      </c>
      <c r="O19" s="38">
        <f t="shared" si="14"/>
        <v>0.35559638152657047</v>
      </c>
      <c r="P19" s="37">
        <f t="shared" si="5"/>
        <v>0.13960323093406163</v>
      </c>
      <c r="Q19" s="37">
        <f t="shared" si="6"/>
        <v>0.21599315059250884</v>
      </c>
      <c r="R19" s="37">
        <f t="shared" si="7"/>
        <v>0.22991933459814382</v>
      </c>
      <c r="S19" s="37">
        <f t="shared" si="8"/>
        <v>0.35604099929023081</v>
      </c>
      <c r="T19" s="37"/>
    </row>
    <row r="20" spans="1:21">
      <c r="A20" s="35">
        <v>2005</v>
      </c>
      <c r="B20" s="14">
        <v>1551361</v>
      </c>
      <c r="C20" s="14">
        <f t="shared" si="9"/>
        <v>32806</v>
      </c>
      <c r="D20" s="14">
        <f t="shared" si="0"/>
        <v>911985</v>
      </c>
      <c r="E20" s="14">
        <v>59110</v>
      </c>
      <c r="F20" s="14">
        <v>216631</v>
      </c>
      <c r="G20" s="14">
        <v>336439</v>
      </c>
      <c r="H20" s="14">
        <v>299805</v>
      </c>
      <c r="I20" s="14">
        <v>606570</v>
      </c>
      <c r="K20" s="37">
        <f t="shared" si="10"/>
        <v>1</v>
      </c>
      <c r="L20" s="37">
        <f t="shared" si="11"/>
        <v>2.1146593217181559E-2</v>
      </c>
      <c r="M20" s="37">
        <f t="shared" si="12"/>
        <v>0.5878612392602367</v>
      </c>
      <c r="N20" s="37">
        <f t="shared" si="13"/>
        <v>3.8102027832335607E-2</v>
      </c>
      <c r="O20" s="38">
        <f t="shared" si="14"/>
        <v>0.3565063192899654</v>
      </c>
      <c r="P20" s="37">
        <f t="shared" si="5"/>
        <v>0.13963932314915742</v>
      </c>
      <c r="Q20" s="37">
        <f t="shared" si="6"/>
        <v>0.21686699614080798</v>
      </c>
      <c r="R20" s="37">
        <f t="shared" si="7"/>
        <v>0.19325289213793564</v>
      </c>
      <c r="S20" s="37">
        <f t="shared" si="8"/>
        <v>0.39099216752258176</v>
      </c>
      <c r="T20" s="37"/>
    </row>
    <row r="21" spans="1:21">
      <c r="A21" s="35">
        <v>2006</v>
      </c>
      <c r="B21" s="14">
        <v>1615800</v>
      </c>
      <c r="C21" s="14">
        <f t="shared" si="9"/>
        <v>28018</v>
      </c>
      <c r="D21" s="14">
        <f t="shared" si="0"/>
        <v>932072</v>
      </c>
      <c r="E21" s="14">
        <v>62841</v>
      </c>
      <c r="F21" s="14">
        <v>363355</v>
      </c>
      <c r="G21" s="14">
        <v>217565</v>
      </c>
      <c r="H21" s="14">
        <v>288311</v>
      </c>
      <c r="I21" s="14">
        <v>655710</v>
      </c>
      <c r="K21" s="37">
        <f t="shared" si="10"/>
        <v>1</v>
      </c>
      <c r="L21" s="37">
        <f t="shared" si="11"/>
        <v>1.7340017328877338E-2</v>
      </c>
      <c r="M21" s="37">
        <f t="shared" si="12"/>
        <v>0.57684861987869784</v>
      </c>
      <c r="N21" s="37">
        <f t="shared" si="13"/>
        <v>3.8891570738952844E-2</v>
      </c>
      <c r="O21" s="38">
        <f t="shared" si="14"/>
        <v>0.35952469365020423</v>
      </c>
      <c r="P21" s="37">
        <f t="shared" si="5"/>
        <v>0.22487622230474069</v>
      </c>
      <c r="Q21" s="37">
        <f t="shared" si="6"/>
        <v>0.13464847134546354</v>
      </c>
      <c r="R21" s="37">
        <f t="shared" si="7"/>
        <v>0.17843235548954078</v>
      </c>
      <c r="S21" s="37">
        <f t="shared" si="8"/>
        <v>0.4058113627924248</v>
      </c>
      <c r="T21" s="37"/>
    </row>
    <row r="22" spans="1:21">
      <c r="A22" s="35">
        <v>2007</v>
      </c>
      <c r="B22" s="14">
        <v>1631748</v>
      </c>
      <c r="C22" s="14">
        <f t="shared" si="9"/>
        <v>26622</v>
      </c>
      <c r="D22" s="14">
        <f t="shared" si="0"/>
        <v>952617</v>
      </c>
      <c r="E22" s="14">
        <v>60369</v>
      </c>
      <c r="F22" s="14">
        <v>374786</v>
      </c>
      <c r="G22" s="14">
        <v>205867</v>
      </c>
      <c r="H22" s="14">
        <v>311595</v>
      </c>
      <c r="I22" s="14">
        <v>652509</v>
      </c>
      <c r="K22" s="37">
        <f t="shared" si="10"/>
        <v>1</v>
      </c>
      <c r="L22" s="37">
        <f t="shared" si="11"/>
        <v>1.6315019230910655E-2</v>
      </c>
      <c r="M22" s="37">
        <f t="shared" si="12"/>
        <v>0.58380154288529851</v>
      </c>
      <c r="N22" s="37">
        <f t="shared" si="13"/>
        <v>3.6996521521705558E-2</v>
      </c>
      <c r="O22" s="38">
        <f t="shared" si="14"/>
        <v>0.35584722640996036</v>
      </c>
      <c r="P22" s="37">
        <f t="shared" si="5"/>
        <v>0.22968375018691611</v>
      </c>
      <c r="Q22" s="37">
        <f t="shared" si="6"/>
        <v>0.12616347622304425</v>
      </c>
      <c r="R22" s="37">
        <f t="shared" si="7"/>
        <v>0.19095779495363255</v>
      </c>
      <c r="S22" s="37">
        <f t="shared" si="8"/>
        <v>0.39988343788379088</v>
      </c>
      <c r="T22" s="37"/>
    </row>
    <row r="23" spans="1:21">
      <c r="A23" s="35">
        <v>2008</v>
      </c>
      <c r="B23" s="14">
        <v>1705671</v>
      </c>
      <c r="C23" s="14">
        <f t="shared" si="9"/>
        <v>34670</v>
      </c>
      <c r="D23" s="14">
        <f t="shared" si="0"/>
        <v>996900</v>
      </c>
      <c r="E23" s="14">
        <v>58429</v>
      </c>
      <c r="F23" s="14">
        <v>401104</v>
      </c>
      <c r="G23" s="14">
        <v>196377</v>
      </c>
      <c r="H23" s="14">
        <v>340990</v>
      </c>
      <c r="I23" s="14">
        <v>674101</v>
      </c>
      <c r="K23" s="37">
        <f t="shared" si="10"/>
        <v>1</v>
      </c>
      <c r="L23" s="37">
        <f t="shared" si="11"/>
        <v>2.0326311463347856E-2</v>
      </c>
      <c r="M23" s="37">
        <f t="shared" si="12"/>
        <v>0.58446206800725342</v>
      </c>
      <c r="N23" s="37">
        <f t="shared" si="13"/>
        <v>3.4255726925063512E-2</v>
      </c>
      <c r="O23" s="38">
        <f t="shared" si="14"/>
        <v>0.3502908825910741</v>
      </c>
      <c r="P23" s="37">
        <f t="shared" si="5"/>
        <v>0.23515906643192033</v>
      </c>
      <c r="Q23" s="37">
        <f t="shared" si="6"/>
        <v>0.11513181615915379</v>
      </c>
      <c r="R23" s="37">
        <f t="shared" si="7"/>
        <v>0.19991545849111581</v>
      </c>
      <c r="S23" s="37">
        <f t="shared" si="8"/>
        <v>0.39521162052939868</v>
      </c>
      <c r="T23" s="37"/>
    </row>
    <row r="24" spans="1:21">
      <c r="A24" s="35">
        <v>2009</v>
      </c>
      <c r="B24" s="14">
        <v>1794683</v>
      </c>
      <c r="C24" s="14">
        <f t="shared" si="9"/>
        <v>25428</v>
      </c>
      <c r="D24" s="14">
        <f t="shared" si="0"/>
        <v>1031818</v>
      </c>
      <c r="E24" s="14">
        <v>61028</v>
      </c>
      <c r="F24" s="14">
        <v>444755</v>
      </c>
      <c r="G24" s="14">
        <v>248203</v>
      </c>
      <c r="H24" s="14">
        <v>277832</v>
      </c>
      <c r="I24" s="14">
        <v>737437</v>
      </c>
      <c r="K24" s="37">
        <f t="shared" si="10"/>
        <v>1</v>
      </c>
      <c r="L24" s="37">
        <f t="shared" si="11"/>
        <v>1.4168518897209145E-2</v>
      </c>
      <c r="M24" s="37">
        <f t="shared" si="12"/>
        <v>0.57493050304705617</v>
      </c>
      <c r="N24" s="37">
        <f t="shared" si="13"/>
        <v>3.4004891114475369E-2</v>
      </c>
      <c r="O24" s="38">
        <f t="shared" si="14"/>
        <v>0.38611721401495414</v>
      </c>
      <c r="P24" s="37">
        <f t="shared" si="5"/>
        <v>0.2478181383564674</v>
      </c>
      <c r="Q24" s="37">
        <f t="shared" si="6"/>
        <v>0.13829907565848676</v>
      </c>
      <c r="R24" s="37">
        <f t="shared" si="7"/>
        <v>0.15480839791762668</v>
      </c>
      <c r="S24" s="37">
        <f t="shared" si="8"/>
        <v>0.41090097805573461</v>
      </c>
      <c r="T24" s="37"/>
    </row>
    <row r="25" spans="1:21">
      <c r="A25" s="35">
        <v>2010</v>
      </c>
      <c r="B25" s="14">
        <v>1875575</v>
      </c>
      <c r="C25" s="14">
        <f t="shared" si="9"/>
        <v>24322</v>
      </c>
      <c r="D25" s="14">
        <f t="shared" si="0"/>
        <v>1049215</v>
      </c>
      <c r="E25" s="14">
        <v>65909</v>
      </c>
      <c r="F25" s="14">
        <v>502501</v>
      </c>
      <c r="G25" s="14">
        <v>300683</v>
      </c>
      <c r="H25" s="14">
        <v>180122</v>
      </c>
      <c r="I25" s="14">
        <v>802038</v>
      </c>
      <c r="K25" s="37">
        <f t="shared" si="10"/>
        <v>1</v>
      </c>
      <c r="L25" s="37">
        <f t="shared" si="11"/>
        <v>1.2967756554656573E-2</v>
      </c>
      <c r="M25" s="37">
        <f t="shared" si="12"/>
        <v>0.55940978100049321</v>
      </c>
      <c r="N25" s="37">
        <f t="shared" si="13"/>
        <v>3.514069018834224E-2</v>
      </c>
      <c r="O25" s="38">
        <f t="shared" si="14"/>
        <v>0.42823347506764586</v>
      </c>
      <c r="P25" s="37">
        <f t="shared" si="5"/>
        <v>0.26791837169934551</v>
      </c>
      <c r="Q25" s="37">
        <f t="shared" si="6"/>
        <v>0.16031510336830038</v>
      </c>
      <c r="R25" s="37">
        <f t="shared" si="7"/>
        <v>9.6035615744505018E-2</v>
      </c>
      <c r="S25" s="37">
        <f t="shared" si="8"/>
        <v>0.42762246244485025</v>
      </c>
      <c r="T25" s="37"/>
    </row>
    <row r="26" spans="1:21">
      <c r="A26" s="35">
        <v>2011</v>
      </c>
      <c r="B26" s="14">
        <v>1933993</v>
      </c>
      <c r="C26" s="14">
        <f t="shared" si="9"/>
        <v>26380</v>
      </c>
      <c r="D26" s="14">
        <f t="shared" si="0"/>
        <v>1177312</v>
      </c>
      <c r="E26" s="14">
        <v>89445</v>
      </c>
      <c r="F26" s="14">
        <v>514573</v>
      </c>
      <c r="G26" s="14">
        <v>302744</v>
      </c>
      <c r="H26" s="14">
        <v>270550</v>
      </c>
      <c r="I26" s="14">
        <v>730301</v>
      </c>
      <c r="K26" s="37">
        <f t="shared" si="10"/>
        <v>1</v>
      </c>
      <c r="L26" s="37">
        <f t="shared" si="11"/>
        <v>1.3640173464950493E-2</v>
      </c>
      <c r="M26" s="37">
        <f t="shared" si="12"/>
        <v>0.6087467741610233</v>
      </c>
      <c r="N26" s="37">
        <f t="shared" si="13"/>
        <v>4.624887473739564E-2</v>
      </c>
      <c r="O26" s="38">
        <f t="shared" si="14"/>
        <v>0.42260597634014185</v>
      </c>
      <c r="P26" s="37">
        <f t="shared" si="5"/>
        <v>0.26606766415390337</v>
      </c>
      <c r="Q26" s="37">
        <f t="shared" si="6"/>
        <v>0.15653831218623851</v>
      </c>
      <c r="R26" s="37">
        <f t="shared" si="7"/>
        <v>0.13989192308348583</v>
      </c>
      <c r="S26" s="37">
        <f t="shared" si="8"/>
        <v>0.37761305237402615</v>
      </c>
      <c r="T26" s="37"/>
    </row>
    <row r="27" spans="1:21">
      <c r="A27" s="35">
        <v>2012</v>
      </c>
      <c r="B27" s="14">
        <v>2014253</v>
      </c>
      <c r="C27" s="14">
        <f t="shared" si="9"/>
        <v>24821</v>
      </c>
      <c r="D27" s="14">
        <f t="shared" si="0"/>
        <v>1294000</v>
      </c>
      <c r="E27" s="14">
        <v>96659</v>
      </c>
      <c r="F27" s="14">
        <v>615461</v>
      </c>
      <c r="G27" s="14">
        <v>358567</v>
      </c>
      <c r="H27" s="14">
        <v>223313</v>
      </c>
      <c r="I27" s="14">
        <v>695432</v>
      </c>
      <c r="K27" s="37">
        <f t="shared" si="10"/>
        <v>1</v>
      </c>
      <c r="L27" s="37">
        <f t="shared" si="11"/>
        <v>1.232268240384897E-2</v>
      </c>
      <c r="M27" s="37">
        <f t="shared" si="12"/>
        <v>0.64242178117644611</v>
      </c>
      <c r="N27" s="37">
        <f t="shared" si="13"/>
        <v>4.7987516960381837E-2</v>
      </c>
      <c r="O27" s="38">
        <f t="shared" si="14"/>
        <v>0.48356785369067345</v>
      </c>
      <c r="P27" s="37">
        <f t="shared" si="5"/>
        <v>0.30555297671146575</v>
      </c>
      <c r="Q27" s="37">
        <f t="shared" si="6"/>
        <v>0.17801487697920768</v>
      </c>
      <c r="R27" s="37">
        <f t="shared" si="7"/>
        <v>0.1108664105253908</v>
      </c>
      <c r="S27" s="37">
        <f t="shared" si="8"/>
        <v>0.34525553641970497</v>
      </c>
      <c r="T27" s="37"/>
      <c r="U27" s="37"/>
    </row>
  </sheetData>
  <mergeCells count="13">
    <mergeCell ref="K1:K4"/>
    <mergeCell ref="B1:B3"/>
    <mergeCell ref="C2:C3"/>
    <mergeCell ref="D1:I1"/>
    <mergeCell ref="D2:D3"/>
    <mergeCell ref="I2:I3"/>
    <mergeCell ref="L1:S1"/>
    <mergeCell ref="L2:L4"/>
    <mergeCell ref="M2:M4"/>
    <mergeCell ref="S2:S4"/>
    <mergeCell ref="N3:N4"/>
    <mergeCell ref="O3:O4"/>
    <mergeCell ref="R3:R4"/>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65"/>
  <sheetViews>
    <sheetView workbookViewId="0">
      <selection activeCell="I27" sqref="I27"/>
    </sheetView>
  </sheetViews>
  <sheetFormatPr defaultRowHeight="12.75"/>
  <cols>
    <col min="1" max="1" width="30.28515625" style="33" customWidth="1"/>
    <col min="2" max="2" width="18.140625" style="33" customWidth="1"/>
    <col min="3" max="3" width="20.140625" style="33" customWidth="1"/>
    <col min="4" max="5" width="18.140625" style="33" customWidth="1"/>
    <col min="6" max="6" width="29.85546875" style="33" customWidth="1"/>
    <col min="7" max="7" width="25.85546875" style="33" customWidth="1"/>
    <col min="8" max="9" width="18.140625" style="33" customWidth="1"/>
    <col min="10" max="11" width="9.140625" style="33"/>
    <col min="12" max="12" width="20.140625" style="33" bestFit="1" customWidth="1"/>
    <col min="13" max="13" width="9.140625" style="33"/>
    <col min="14" max="14" width="13.85546875" style="33" customWidth="1"/>
    <col min="15" max="15" width="16.85546875" style="33" bestFit="1" customWidth="1"/>
    <col min="16" max="16" width="25.140625" style="33" bestFit="1" customWidth="1"/>
    <col min="17" max="16384" width="9.140625" style="33"/>
  </cols>
  <sheetData>
    <row r="1" spans="1:20">
      <c r="A1" s="34" t="s">
        <v>9</v>
      </c>
      <c r="B1" s="252" t="s">
        <v>1</v>
      </c>
      <c r="C1" s="90"/>
      <c r="D1" s="253" t="s">
        <v>8</v>
      </c>
      <c r="E1" s="253"/>
      <c r="F1" s="253"/>
      <c r="G1" s="253"/>
      <c r="H1" s="253"/>
      <c r="I1" s="253"/>
      <c r="K1" s="250" t="s">
        <v>1</v>
      </c>
      <c r="L1" s="249" t="s">
        <v>774</v>
      </c>
      <c r="M1" s="249"/>
      <c r="N1" s="249"/>
      <c r="O1" s="249"/>
      <c r="P1" s="249"/>
      <c r="Q1" s="249"/>
      <c r="R1" s="249"/>
      <c r="S1" s="249"/>
      <c r="T1" s="149"/>
    </row>
    <row r="2" spans="1:20" ht="15" customHeight="1">
      <c r="B2" s="252"/>
      <c r="C2" s="252" t="s">
        <v>32</v>
      </c>
      <c r="D2" s="248" t="s">
        <v>2</v>
      </c>
      <c r="I2" s="248" t="s">
        <v>7</v>
      </c>
      <c r="K2" s="250"/>
      <c r="L2" s="251" t="s">
        <v>798</v>
      </c>
      <c r="M2" s="251" t="s">
        <v>799</v>
      </c>
      <c r="N2" s="110"/>
      <c r="O2" s="110"/>
      <c r="P2" s="110"/>
      <c r="Q2" s="110"/>
      <c r="R2" s="110"/>
      <c r="S2" s="251" t="s">
        <v>800</v>
      </c>
    </row>
    <row r="3" spans="1:20">
      <c r="B3" s="252"/>
      <c r="C3" s="252"/>
      <c r="D3" s="248"/>
      <c r="E3" s="58" t="s">
        <v>3</v>
      </c>
      <c r="F3" s="58" t="s">
        <v>4</v>
      </c>
      <c r="G3" s="58" t="s">
        <v>5</v>
      </c>
      <c r="H3" s="58" t="s">
        <v>6</v>
      </c>
      <c r="I3" s="248"/>
      <c r="K3" s="250"/>
      <c r="L3" s="251"/>
      <c r="M3" s="251"/>
      <c r="N3" s="235" t="s">
        <v>801</v>
      </c>
      <c r="O3" s="235" t="s">
        <v>802</v>
      </c>
      <c r="P3" s="91"/>
      <c r="Q3" s="91"/>
      <c r="R3" s="235" t="s">
        <v>803</v>
      </c>
      <c r="S3" s="251"/>
    </row>
    <row r="4" spans="1:20" ht="51">
      <c r="B4" s="90"/>
      <c r="C4" s="90"/>
      <c r="D4" s="91"/>
      <c r="E4" s="58"/>
      <c r="F4" s="58"/>
      <c r="G4" s="58"/>
      <c r="H4" s="58"/>
      <c r="I4" s="91"/>
      <c r="K4" s="250"/>
      <c r="L4" s="251"/>
      <c r="M4" s="251"/>
      <c r="N4" s="235"/>
      <c r="O4" s="235"/>
      <c r="P4" s="111" t="s">
        <v>804</v>
      </c>
      <c r="Q4" s="111" t="s">
        <v>805</v>
      </c>
      <c r="R4" s="235"/>
      <c r="S4" s="251"/>
    </row>
    <row r="5" spans="1:20">
      <c r="A5" s="35">
        <v>1990</v>
      </c>
      <c r="B5" s="14"/>
      <c r="C5" s="14"/>
      <c r="D5" s="14"/>
      <c r="E5" s="14"/>
      <c r="F5" s="14"/>
      <c r="G5" s="14"/>
      <c r="H5" s="14"/>
      <c r="I5" s="14"/>
      <c r="K5" s="37"/>
      <c r="L5" s="37"/>
      <c r="M5" s="37"/>
      <c r="N5" s="37"/>
      <c r="O5" s="38"/>
      <c r="P5" s="37" t="str">
        <f t="shared" ref="P5:P20" si="0">IFERROR(F5/$B5,"")</f>
        <v/>
      </c>
      <c r="Q5" s="37" t="str">
        <f t="shared" ref="Q5:Q20" si="1">IFERROR(G5/$B5,"")</f>
        <v/>
      </c>
      <c r="R5" s="37" t="str">
        <f t="shared" ref="R5:R20" si="2">IFERROR(H5/$B5,"")</f>
        <v/>
      </c>
      <c r="S5" s="37" t="str">
        <f t="shared" ref="S5:S20" si="3">IFERROR(I5/$B5,"")</f>
        <v/>
      </c>
      <c r="T5" s="38"/>
    </row>
    <row r="6" spans="1:20">
      <c r="A6" s="35">
        <v>1991</v>
      </c>
      <c r="B6" s="14"/>
      <c r="C6" s="14"/>
      <c r="D6" s="14"/>
      <c r="E6" s="14"/>
      <c r="F6" s="14"/>
      <c r="G6" s="14"/>
      <c r="H6" s="14"/>
      <c r="I6" s="14"/>
      <c r="K6" s="37"/>
      <c r="L6" s="37"/>
      <c r="M6" s="37"/>
      <c r="N6" s="37"/>
      <c r="O6" s="38"/>
      <c r="P6" s="37" t="str">
        <f t="shared" si="0"/>
        <v/>
      </c>
      <c r="Q6" s="37" t="str">
        <f t="shared" si="1"/>
        <v/>
      </c>
      <c r="R6" s="37" t="str">
        <f t="shared" si="2"/>
        <v/>
      </c>
      <c r="S6" s="37" t="str">
        <f t="shared" si="3"/>
        <v/>
      </c>
      <c r="T6" s="38"/>
    </row>
    <row r="7" spans="1:20">
      <c r="A7" s="35">
        <v>1992</v>
      </c>
      <c r="B7" s="14"/>
      <c r="C7" s="14"/>
      <c r="D7" s="14"/>
      <c r="E7" s="14"/>
      <c r="F7" s="14"/>
      <c r="G7" s="14"/>
      <c r="H7" s="14"/>
      <c r="I7" s="14"/>
      <c r="K7" s="37"/>
      <c r="L7" s="37"/>
      <c r="M7" s="37"/>
      <c r="N7" s="37"/>
      <c r="O7" s="38"/>
      <c r="P7" s="37" t="str">
        <f t="shared" si="0"/>
        <v/>
      </c>
      <c r="Q7" s="37" t="str">
        <f t="shared" si="1"/>
        <v/>
      </c>
      <c r="R7" s="37" t="str">
        <f t="shared" si="2"/>
        <v/>
      </c>
      <c r="S7" s="37" t="str">
        <f t="shared" si="3"/>
        <v/>
      </c>
      <c r="T7" s="38"/>
    </row>
    <row r="8" spans="1:20">
      <c r="A8" s="35">
        <v>1993</v>
      </c>
      <c r="B8" s="14"/>
      <c r="C8" s="14"/>
      <c r="D8" s="14"/>
      <c r="E8" s="14"/>
      <c r="F8" s="14"/>
      <c r="G8" s="14"/>
      <c r="H8" s="14"/>
      <c r="I8" s="14"/>
      <c r="K8" s="37"/>
      <c r="L8" s="37"/>
      <c r="M8" s="37"/>
      <c r="N8" s="37"/>
      <c r="O8" s="38"/>
      <c r="P8" s="37" t="str">
        <f t="shared" si="0"/>
        <v/>
      </c>
      <c r="Q8" s="37" t="str">
        <f t="shared" si="1"/>
        <v/>
      </c>
      <c r="R8" s="37" t="str">
        <f t="shared" si="2"/>
        <v/>
      </c>
      <c r="S8" s="37" t="str">
        <f t="shared" si="3"/>
        <v/>
      </c>
      <c r="T8" s="38"/>
    </row>
    <row r="9" spans="1:20">
      <c r="A9" s="35">
        <v>1994</v>
      </c>
      <c r="B9" s="14"/>
      <c r="C9" s="14"/>
      <c r="D9" s="14"/>
      <c r="E9" s="14"/>
      <c r="F9" s="14"/>
      <c r="G9" s="14"/>
      <c r="H9" s="14"/>
      <c r="I9" s="14"/>
      <c r="K9" s="37"/>
      <c r="L9" s="37"/>
      <c r="M9" s="37"/>
      <c r="N9" s="37"/>
      <c r="O9" s="38"/>
      <c r="P9" s="37" t="str">
        <f t="shared" si="0"/>
        <v/>
      </c>
      <c r="Q9" s="37" t="str">
        <f t="shared" si="1"/>
        <v/>
      </c>
      <c r="R9" s="37" t="str">
        <f t="shared" si="2"/>
        <v/>
      </c>
      <c r="S9" s="37" t="str">
        <f t="shared" si="3"/>
        <v/>
      </c>
      <c r="T9" s="38"/>
    </row>
    <row r="10" spans="1:20">
      <c r="A10" s="35">
        <v>1995</v>
      </c>
      <c r="B10" s="14">
        <v>123257.5</v>
      </c>
      <c r="C10" s="14">
        <f t="shared" ref="C10:C27" si="4">IFERROR(B10-SUM(D10,I10),"")</f>
        <v>4049.8000000000029</v>
      </c>
      <c r="D10" s="14">
        <f t="shared" ref="D10:D27" si="5">IFERROR(SUM(E10:H10),"")</f>
        <v>83924.5</v>
      </c>
      <c r="E10" s="14">
        <v>1858.2</v>
      </c>
      <c r="F10" s="14">
        <v>51179.5</v>
      </c>
      <c r="G10" s="14">
        <v>24716.7</v>
      </c>
      <c r="H10" s="14">
        <v>6170.1</v>
      </c>
      <c r="I10" s="14">
        <v>35283.199999999997</v>
      </c>
      <c r="K10" s="37">
        <f t="shared" ref="K10:K27" si="6">IFERROR(B10/$B10,"")</f>
        <v>1</v>
      </c>
      <c r="L10" s="37">
        <f t="shared" ref="L10:L27" si="7">IFERROR(C10/$B10,"")</f>
        <v>3.2856418473520901E-2</v>
      </c>
      <c r="M10" s="37">
        <f t="shared" ref="M10:N20" si="8">IFERROR(D10/$B10,"")</f>
        <v>0.68088757276433487</v>
      </c>
      <c r="N10" s="37">
        <f t="shared" si="8"/>
        <v>1.5075756039186258E-2</v>
      </c>
      <c r="O10" s="38">
        <f t="shared" ref="O10:O27" si="9">SUM(P10:Q10)</f>
        <v>0.61575319960245833</v>
      </c>
      <c r="P10" s="37">
        <f t="shared" si="0"/>
        <v>0.41522422570634648</v>
      </c>
      <c r="Q10" s="37">
        <f t="shared" si="1"/>
        <v>0.2005289738961118</v>
      </c>
      <c r="R10" s="37">
        <f t="shared" si="2"/>
        <v>5.0058617122690309E-2</v>
      </c>
      <c r="S10" s="37">
        <f t="shared" si="3"/>
        <v>0.28625600876214424</v>
      </c>
      <c r="T10" s="38"/>
    </row>
    <row r="11" spans="1:20">
      <c r="A11" s="35">
        <v>1996</v>
      </c>
      <c r="B11" s="14">
        <v>127185.5</v>
      </c>
      <c r="C11" s="14">
        <f t="shared" si="4"/>
        <v>4162</v>
      </c>
      <c r="D11" s="14">
        <f t="shared" si="5"/>
        <v>87705.2</v>
      </c>
      <c r="E11" s="14">
        <v>1634.8</v>
      </c>
      <c r="F11" s="14">
        <v>52046.400000000001</v>
      </c>
      <c r="G11" s="14">
        <v>29140.1</v>
      </c>
      <c r="H11" s="14">
        <v>4883.8999999999996</v>
      </c>
      <c r="I11" s="14">
        <v>35318.300000000003</v>
      </c>
      <c r="K11" s="37">
        <f t="shared" si="6"/>
        <v>1</v>
      </c>
      <c r="L11" s="37">
        <f t="shared" si="7"/>
        <v>3.2723856099948503E-2</v>
      </c>
      <c r="M11" s="37">
        <f t="shared" si="8"/>
        <v>0.68958489764949615</v>
      </c>
      <c r="N11" s="37">
        <f t="shared" si="8"/>
        <v>1.2853666495001395E-2</v>
      </c>
      <c r="O11" s="38">
        <f t="shared" si="9"/>
        <v>0.6383314135652256</v>
      </c>
      <c r="P11" s="37">
        <f t="shared" si="0"/>
        <v>0.40921645942344059</v>
      </c>
      <c r="Q11" s="37">
        <f t="shared" si="1"/>
        <v>0.22911495414178501</v>
      </c>
      <c r="R11" s="37">
        <f t="shared" si="2"/>
        <v>3.8399817589269213E-2</v>
      </c>
      <c r="S11" s="37">
        <f t="shared" si="3"/>
        <v>0.2776912462505553</v>
      </c>
      <c r="T11" s="38"/>
    </row>
    <row r="12" spans="1:20">
      <c r="A12" s="35">
        <v>1997</v>
      </c>
      <c r="B12" s="14">
        <v>119610.8</v>
      </c>
      <c r="C12" s="14">
        <f t="shared" si="4"/>
        <v>1431.3000000000029</v>
      </c>
      <c r="D12" s="14">
        <f t="shared" si="5"/>
        <v>83987.099999999991</v>
      </c>
      <c r="E12" s="14">
        <v>3889.3</v>
      </c>
      <c r="F12" s="14">
        <v>45677.2</v>
      </c>
      <c r="G12" s="14">
        <v>30528.400000000001</v>
      </c>
      <c r="H12" s="14">
        <v>3892.2</v>
      </c>
      <c r="I12" s="14">
        <v>34192.400000000001</v>
      </c>
      <c r="K12" s="37">
        <f t="shared" si="6"/>
        <v>1</v>
      </c>
      <c r="L12" s="37">
        <f t="shared" si="7"/>
        <v>1.1966310734482195E-2</v>
      </c>
      <c r="M12" s="37">
        <f t="shared" si="8"/>
        <v>0.70216987094810823</v>
      </c>
      <c r="N12" s="37">
        <f t="shared" si="8"/>
        <v>3.2516294515211E-2</v>
      </c>
      <c r="O12" s="38">
        <f t="shared" si="9"/>
        <v>0.63711303661542273</v>
      </c>
      <c r="P12" s="37">
        <f t="shared" si="0"/>
        <v>0.38188190364080832</v>
      </c>
      <c r="Q12" s="37">
        <f t="shared" si="1"/>
        <v>0.25523113297461436</v>
      </c>
      <c r="R12" s="37">
        <f t="shared" si="2"/>
        <v>3.2540539817474672E-2</v>
      </c>
      <c r="S12" s="37">
        <f t="shared" si="3"/>
        <v>0.28586381831740948</v>
      </c>
      <c r="T12" s="38"/>
    </row>
    <row r="13" spans="1:20">
      <c r="A13" s="35">
        <v>1998</v>
      </c>
      <c r="B13" s="14">
        <v>124858.4</v>
      </c>
      <c r="C13" s="14">
        <f t="shared" si="4"/>
        <v>1217.1999999999825</v>
      </c>
      <c r="D13" s="14">
        <f t="shared" si="5"/>
        <v>76975.3</v>
      </c>
      <c r="E13" s="14">
        <v>1084.2</v>
      </c>
      <c r="F13" s="14">
        <v>38169.800000000003</v>
      </c>
      <c r="G13" s="14">
        <v>34395.199999999997</v>
      </c>
      <c r="H13" s="14">
        <v>3326.1</v>
      </c>
      <c r="I13" s="14">
        <v>46665.9</v>
      </c>
      <c r="K13" s="37">
        <f t="shared" si="6"/>
        <v>1</v>
      </c>
      <c r="L13" s="37">
        <f t="shared" si="7"/>
        <v>9.7486432630882868E-3</v>
      </c>
      <c r="M13" s="37">
        <f t="shared" si="8"/>
        <v>0.61650077207460618</v>
      </c>
      <c r="N13" s="37">
        <f t="shared" si="8"/>
        <v>8.6834365969770556E-3</v>
      </c>
      <c r="O13" s="38">
        <f t="shared" si="9"/>
        <v>0.58117835884489955</v>
      </c>
      <c r="P13" s="37">
        <f t="shared" si="0"/>
        <v>0.30570470228675045</v>
      </c>
      <c r="Q13" s="37">
        <f t="shared" si="1"/>
        <v>0.27547365655814904</v>
      </c>
      <c r="R13" s="37">
        <f t="shared" si="2"/>
        <v>2.6638976632729558E-2</v>
      </c>
      <c r="S13" s="37">
        <f t="shared" si="3"/>
        <v>0.37375058466230549</v>
      </c>
      <c r="T13" s="38"/>
    </row>
    <row r="14" spans="1:20">
      <c r="A14" s="35">
        <v>1999</v>
      </c>
      <c r="B14" s="14">
        <v>134181.70000000001</v>
      </c>
      <c r="C14" s="14">
        <f t="shared" si="4"/>
        <v>1035.7000000000116</v>
      </c>
      <c r="D14" s="14">
        <f t="shared" si="5"/>
        <v>69220.600000000006</v>
      </c>
      <c r="E14" s="14">
        <v>13.3</v>
      </c>
      <c r="F14" s="14">
        <v>35594.6</v>
      </c>
      <c r="G14" s="14">
        <v>31091.9</v>
      </c>
      <c r="H14" s="14">
        <v>2520.8000000000002</v>
      </c>
      <c r="I14" s="14">
        <v>63925.4</v>
      </c>
      <c r="K14" s="37">
        <f t="shared" si="6"/>
        <v>1</v>
      </c>
      <c r="L14" s="37">
        <f t="shared" si="7"/>
        <v>7.718638234573057E-3</v>
      </c>
      <c r="M14" s="37">
        <f t="shared" si="8"/>
        <v>0.51587213457572834</v>
      </c>
      <c r="N14" s="37">
        <f t="shared" si="8"/>
        <v>9.9119328492633496E-5</v>
      </c>
      <c r="O14" s="38">
        <f t="shared" si="9"/>
        <v>0.49698654883639121</v>
      </c>
      <c r="P14" s="37">
        <f t="shared" si="0"/>
        <v>0.26527164285442795</v>
      </c>
      <c r="Q14" s="37">
        <f t="shared" si="1"/>
        <v>0.23171490598196326</v>
      </c>
      <c r="R14" s="37">
        <f t="shared" si="2"/>
        <v>1.8786466410844398E-2</v>
      </c>
      <c r="S14" s="37">
        <f t="shared" si="3"/>
        <v>0.47640922718969869</v>
      </c>
      <c r="T14" s="38"/>
    </row>
    <row r="15" spans="1:20">
      <c r="A15" s="35">
        <v>2000</v>
      </c>
      <c r="B15" s="14">
        <v>138815.9</v>
      </c>
      <c r="C15" s="14">
        <f t="shared" si="4"/>
        <v>821.29999999998836</v>
      </c>
      <c r="D15" s="14">
        <f t="shared" si="5"/>
        <v>64790</v>
      </c>
      <c r="E15" s="14">
        <v>14.3</v>
      </c>
      <c r="F15" s="14">
        <v>33601.1</v>
      </c>
      <c r="G15" s="14">
        <v>27586.400000000001</v>
      </c>
      <c r="H15" s="14">
        <v>3588.2</v>
      </c>
      <c r="I15" s="14">
        <v>73204.600000000006</v>
      </c>
      <c r="K15" s="37">
        <f t="shared" si="6"/>
        <v>1</v>
      </c>
      <c r="L15" s="37">
        <f t="shared" si="7"/>
        <v>5.9164692229059382E-3</v>
      </c>
      <c r="M15" s="37">
        <f t="shared" si="8"/>
        <v>0.46673327767208223</v>
      </c>
      <c r="N15" s="37">
        <f t="shared" si="8"/>
        <v>1.0301413598874481E-4</v>
      </c>
      <c r="O15" s="38">
        <f t="shared" si="9"/>
        <v>0.44078163956722538</v>
      </c>
      <c r="P15" s="37">
        <f t="shared" si="0"/>
        <v>0.24205512480918973</v>
      </c>
      <c r="Q15" s="37">
        <f t="shared" si="1"/>
        <v>0.19872651475803566</v>
      </c>
      <c r="R15" s="37">
        <f t="shared" si="2"/>
        <v>2.5848623968868119E-2</v>
      </c>
      <c r="S15" s="37">
        <f t="shared" si="3"/>
        <v>0.52735025310501182</v>
      </c>
      <c r="T15" s="38"/>
    </row>
    <row r="16" spans="1:20">
      <c r="A16" s="35">
        <v>2001</v>
      </c>
      <c r="B16" s="14">
        <v>144257.9</v>
      </c>
      <c r="C16" s="14">
        <f t="shared" si="4"/>
        <v>1144</v>
      </c>
      <c r="D16" s="14">
        <f t="shared" si="5"/>
        <v>58584.9</v>
      </c>
      <c r="E16" s="14">
        <v>123.5</v>
      </c>
      <c r="F16" s="14">
        <v>29342.400000000001</v>
      </c>
      <c r="G16" s="14">
        <v>25966</v>
      </c>
      <c r="H16" s="14">
        <v>3153</v>
      </c>
      <c r="I16" s="14">
        <v>84529</v>
      </c>
      <c r="K16" s="37">
        <f t="shared" si="6"/>
        <v>1</v>
      </c>
      <c r="L16" s="37">
        <f t="shared" si="7"/>
        <v>7.9302416020197164E-3</v>
      </c>
      <c r="M16" s="37">
        <f t="shared" si="8"/>
        <v>0.40611224757881548</v>
      </c>
      <c r="N16" s="37">
        <f t="shared" si="8"/>
        <v>8.5610562749076488E-4</v>
      </c>
      <c r="O16" s="38">
        <f t="shared" si="9"/>
        <v>0.38339945334016368</v>
      </c>
      <c r="P16" s="37">
        <f t="shared" si="0"/>
        <v>0.20340237865655886</v>
      </c>
      <c r="Q16" s="37">
        <f t="shared" si="1"/>
        <v>0.17999707468360485</v>
      </c>
      <c r="R16" s="37">
        <f t="shared" si="2"/>
        <v>2.1856688611160986E-2</v>
      </c>
      <c r="S16" s="37">
        <f t="shared" si="3"/>
        <v>0.58595751081916492</v>
      </c>
      <c r="T16" s="38"/>
    </row>
    <row r="17" spans="1:20">
      <c r="A17" s="35">
        <v>2002</v>
      </c>
      <c r="B17" s="14">
        <v>148552.20000000001</v>
      </c>
      <c r="C17" s="14">
        <f t="shared" si="4"/>
        <v>2532.5</v>
      </c>
      <c r="D17" s="14">
        <f t="shared" si="5"/>
        <v>52938.5</v>
      </c>
      <c r="E17" s="14">
        <v>93.2</v>
      </c>
      <c r="F17" s="14">
        <v>26102.6</v>
      </c>
      <c r="G17" s="14">
        <v>23773.5</v>
      </c>
      <c r="H17" s="14">
        <v>2969.2</v>
      </c>
      <c r="I17" s="14">
        <v>93081.2</v>
      </c>
      <c r="K17" s="37">
        <f t="shared" si="6"/>
        <v>1</v>
      </c>
      <c r="L17" s="37">
        <f t="shared" si="7"/>
        <v>1.7047879465938571E-2</v>
      </c>
      <c r="M17" s="37">
        <f t="shared" si="8"/>
        <v>0.35636294851237477</v>
      </c>
      <c r="N17" s="37">
        <f t="shared" si="8"/>
        <v>6.2738889090838102E-4</v>
      </c>
      <c r="O17" s="38">
        <f t="shared" si="9"/>
        <v>0.33574797276647528</v>
      </c>
      <c r="P17" s="37">
        <f t="shared" si="0"/>
        <v>0.17571331828138523</v>
      </c>
      <c r="Q17" s="37">
        <f t="shared" si="1"/>
        <v>0.16003465448509008</v>
      </c>
      <c r="R17" s="37">
        <f t="shared" si="2"/>
        <v>1.9987586854991038E-2</v>
      </c>
      <c r="S17" s="37">
        <f t="shared" si="3"/>
        <v>0.62658917202168662</v>
      </c>
      <c r="T17" s="38"/>
    </row>
    <row r="18" spans="1:20">
      <c r="A18" s="35">
        <v>2003</v>
      </c>
      <c r="B18" s="14">
        <v>149823.20000000001</v>
      </c>
      <c r="C18" s="14">
        <f t="shared" si="4"/>
        <v>2963.7000000000116</v>
      </c>
      <c r="D18" s="14">
        <f t="shared" si="5"/>
        <v>46996.1</v>
      </c>
      <c r="E18" s="14">
        <v>234.8</v>
      </c>
      <c r="F18" s="14">
        <v>23364.5</v>
      </c>
      <c r="G18" s="14">
        <v>20712.400000000001</v>
      </c>
      <c r="H18" s="14">
        <v>2684.4</v>
      </c>
      <c r="I18" s="14">
        <v>99863.4</v>
      </c>
      <c r="K18" s="37">
        <f t="shared" si="6"/>
        <v>1</v>
      </c>
      <c r="L18" s="37">
        <f t="shared" si="7"/>
        <v>1.9781315577293845E-2</v>
      </c>
      <c r="M18" s="37">
        <f t="shared" si="8"/>
        <v>0.31367705402100604</v>
      </c>
      <c r="N18" s="37">
        <f t="shared" si="8"/>
        <v>1.5671805167690985E-3</v>
      </c>
      <c r="O18" s="38">
        <f t="shared" si="9"/>
        <v>0.29419275519412214</v>
      </c>
      <c r="P18" s="37">
        <f t="shared" si="0"/>
        <v>0.15594714303258772</v>
      </c>
      <c r="Q18" s="37">
        <f t="shared" si="1"/>
        <v>0.13824561216153439</v>
      </c>
      <c r="R18" s="37">
        <f t="shared" si="2"/>
        <v>1.7917118310114853E-2</v>
      </c>
      <c r="S18" s="37">
        <f t="shared" si="3"/>
        <v>0.6665416304017</v>
      </c>
      <c r="T18" s="38"/>
    </row>
    <row r="19" spans="1:20">
      <c r="A19" s="35">
        <v>2004</v>
      </c>
      <c r="B19" s="14">
        <v>154915</v>
      </c>
      <c r="C19" s="14">
        <f t="shared" si="4"/>
        <v>3045.1000000000058</v>
      </c>
      <c r="D19" s="14">
        <f t="shared" si="5"/>
        <v>43668.700000000004</v>
      </c>
      <c r="E19" s="14">
        <v>193.3</v>
      </c>
      <c r="F19" s="14">
        <v>22305.599999999999</v>
      </c>
      <c r="G19" s="14">
        <v>18885.400000000001</v>
      </c>
      <c r="H19" s="14">
        <v>2284.4</v>
      </c>
      <c r="I19" s="14">
        <v>108201.2</v>
      </c>
      <c r="K19" s="37">
        <f t="shared" si="6"/>
        <v>1</v>
      </c>
      <c r="L19" s="37">
        <f t="shared" si="7"/>
        <v>1.9656585869670503E-2</v>
      </c>
      <c r="M19" s="37">
        <f t="shared" si="8"/>
        <v>0.28188813220152992</v>
      </c>
      <c r="N19" s="37">
        <f t="shared" si="8"/>
        <v>1.2477810412161508E-3</v>
      </c>
      <c r="O19" s="38">
        <f t="shared" si="9"/>
        <v>0.26589420004518605</v>
      </c>
      <c r="P19" s="37">
        <f t="shared" si="0"/>
        <v>0.14398605686989638</v>
      </c>
      <c r="Q19" s="37">
        <f t="shared" si="1"/>
        <v>0.12190814317528968</v>
      </c>
      <c r="R19" s="37">
        <f t="shared" si="2"/>
        <v>1.4746151115127651E-2</v>
      </c>
      <c r="S19" s="37">
        <f t="shared" si="3"/>
        <v>0.69845528192879969</v>
      </c>
      <c r="T19" s="38"/>
    </row>
    <row r="20" spans="1:20">
      <c r="A20" s="35">
        <v>2005</v>
      </c>
      <c r="B20" s="14">
        <v>161989.6</v>
      </c>
      <c r="C20" s="14">
        <f t="shared" si="4"/>
        <v>4561</v>
      </c>
      <c r="D20" s="14">
        <f t="shared" si="5"/>
        <v>40838.300000000003</v>
      </c>
      <c r="E20" s="14">
        <v>139</v>
      </c>
      <c r="F20" s="14">
        <v>20609.900000000001</v>
      </c>
      <c r="G20" s="14">
        <v>17936.099999999999</v>
      </c>
      <c r="H20" s="14">
        <v>2153.3000000000002</v>
      </c>
      <c r="I20" s="14">
        <v>116590.3</v>
      </c>
      <c r="K20" s="37">
        <f t="shared" si="6"/>
        <v>1</v>
      </c>
      <c r="L20" s="37">
        <f t="shared" si="7"/>
        <v>2.8156128541585383E-2</v>
      </c>
      <c r="M20" s="37">
        <f t="shared" si="8"/>
        <v>0.25210445608853904</v>
      </c>
      <c r="N20" s="37">
        <f t="shared" si="8"/>
        <v>8.5807977796105428E-4</v>
      </c>
      <c r="O20" s="38">
        <f t="shared" si="9"/>
        <v>0.2379535476351568</v>
      </c>
      <c r="P20" s="37">
        <f t="shared" si="0"/>
        <v>0.12722977277553621</v>
      </c>
      <c r="Q20" s="37">
        <f t="shared" si="1"/>
        <v>0.11072377485962061</v>
      </c>
      <c r="R20" s="37">
        <f t="shared" si="2"/>
        <v>1.3292828675421139E-2</v>
      </c>
      <c r="S20" s="37">
        <f t="shared" si="3"/>
        <v>0.71973941536987562</v>
      </c>
      <c r="T20" s="38"/>
    </row>
    <row r="21" spans="1:20">
      <c r="A21" s="35">
        <v>2006</v>
      </c>
      <c r="B21" s="14">
        <v>166441.70000000001</v>
      </c>
      <c r="C21" s="14">
        <f t="shared" si="4"/>
        <v>5048.7999999999884</v>
      </c>
      <c r="D21" s="14">
        <f t="shared" si="5"/>
        <v>37062.100000000006</v>
      </c>
      <c r="E21" s="14">
        <v>189.3</v>
      </c>
      <c r="F21" s="14">
        <v>19598.7</v>
      </c>
      <c r="G21" s="14">
        <v>15174.8</v>
      </c>
      <c r="H21" s="14">
        <v>2099.3000000000002</v>
      </c>
      <c r="I21" s="14">
        <v>124330.8</v>
      </c>
      <c r="K21" s="37">
        <f t="shared" si="6"/>
        <v>1</v>
      </c>
      <c r="L21" s="37">
        <f t="shared" si="7"/>
        <v>3.0333744488310249E-2</v>
      </c>
      <c r="M21" s="37">
        <f t="shared" ref="M21:M27" si="10">IFERROR(D21/$B21,"")</f>
        <v>0.22267316423708725</v>
      </c>
      <c r="N21" s="37">
        <f t="shared" ref="N21:N27" si="11">IFERROR(E21/$B21,"")</f>
        <v>1.137335175019241E-3</v>
      </c>
      <c r="O21" s="38">
        <f t="shared" si="9"/>
        <v>0.20892300427116522</v>
      </c>
      <c r="P21" s="37">
        <f t="shared" ref="P21:P27" si="12">IFERROR(F21/$B21,"")</f>
        <v>0.11775114048943264</v>
      </c>
      <c r="Q21" s="37">
        <f t="shared" ref="Q21:Q27" si="13">IFERROR(G21/$B21,"")</f>
        <v>9.1171863781732573E-2</v>
      </c>
      <c r="R21" s="37">
        <f t="shared" ref="R21:R27" si="14">IFERROR(H21/$B21,"")</f>
        <v>1.2612824790902762E-2</v>
      </c>
      <c r="S21" s="37">
        <f t="shared" ref="S21:S27" si="15">IFERROR(I21/$B21,"")</f>
        <v>0.74699309127460245</v>
      </c>
      <c r="T21" s="38"/>
    </row>
    <row r="22" spans="1:20">
      <c r="A22" s="35">
        <v>2007</v>
      </c>
      <c r="B22" s="14">
        <v>170109.4</v>
      </c>
      <c r="C22" s="14">
        <f t="shared" si="4"/>
        <v>5085.6000000000058</v>
      </c>
      <c r="D22" s="14">
        <f t="shared" si="5"/>
        <v>33789.9</v>
      </c>
      <c r="E22" s="14">
        <v>234.7</v>
      </c>
      <c r="F22" s="14">
        <v>17257.099999999999</v>
      </c>
      <c r="G22" s="14">
        <v>12652.7</v>
      </c>
      <c r="H22" s="14">
        <v>3645.4</v>
      </c>
      <c r="I22" s="14">
        <v>131233.9</v>
      </c>
      <c r="K22" s="37">
        <f t="shared" si="6"/>
        <v>1</v>
      </c>
      <c r="L22" s="37">
        <f t="shared" si="7"/>
        <v>2.9896055126877208E-2</v>
      </c>
      <c r="M22" s="37">
        <f t="shared" si="10"/>
        <v>0.19863628935261662</v>
      </c>
      <c r="N22" s="37">
        <f t="shared" si="11"/>
        <v>1.3797003575346219E-3</v>
      </c>
      <c r="O22" s="38">
        <f t="shared" si="9"/>
        <v>0.17582685025048589</v>
      </c>
      <c r="P22" s="37">
        <f t="shared" si="12"/>
        <v>0.1014470687686865</v>
      </c>
      <c r="Q22" s="37">
        <f t="shared" si="13"/>
        <v>7.437978148179937E-2</v>
      </c>
      <c r="R22" s="37">
        <f t="shared" si="14"/>
        <v>2.1429738744596125E-2</v>
      </c>
      <c r="S22" s="37">
        <f t="shared" si="15"/>
        <v>0.77146765552050622</v>
      </c>
      <c r="T22" s="38"/>
    </row>
    <row r="23" spans="1:20">
      <c r="A23" s="35">
        <v>2008</v>
      </c>
      <c r="B23" s="14">
        <v>187970.4</v>
      </c>
      <c r="C23" s="14">
        <f t="shared" si="4"/>
        <v>7495.2999999999884</v>
      </c>
      <c r="D23" s="14">
        <f t="shared" si="5"/>
        <v>37014.9</v>
      </c>
      <c r="E23" s="14">
        <v>193.4</v>
      </c>
      <c r="F23" s="14">
        <v>16878.5</v>
      </c>
      <c r="G23" s="14">
        <v>12679.2</v>
      </c>
      <c r="H23" s="14">
        <v>7263.8</v>
      </c>
      <c r="I23" s="14">
        <v>143460.20000000001</v>
      </c>
      <c r="K23" s="37">
        <f t="shared" si="6"/>
        <v>1</v>
      </c>
      <c r="L23" s="37">
        <f t="shared" si="7"/>
        <v>3.987489519626488E-2</v>
      </c>
      <c r="M23" s="37">
        <f t="shared" si="10"/>
        <v>0.19691877018934897</v>
      </c>
      <c r="N23" s="37">
        <f t="shared" si="11"/>
        <v>1.0288853989777115E-3</v>
      </c>
      <c r="O23" s="38">
        <f t="shared" si="9"/>
        <v>0.15724656648067994</v>
      </c>
      <c r="P23" s="37">
        <f t="shared" si="12"/>
        <v>8.9793393002302491E-2</v>
      </c>
      <c r="Q23" s="37">
        <f t="shared" si="13"/>
        <v>6.7453173478377454E-2</v>
      </c>
      <c r="R23" s="37">
        <f t="shared" si="14"/>
        <v>3.8643318309691317E-2</v>
      </c>
      <c r="S23" s="37">
        <f t="shared" si="15"/>
        <v>0.76320633461438614</v>
      </c>
      <c r="T23" s="38"/>
    </row>
    <row r="24" spans="1:20">
      <c r="A24" s="35">
        <v>2009</v>
      </c>
      <c r="B24" s="14">
        <v>200994.6</v>
      </c>
      <c r="C24" s="14">
        <f t="shared" si="4"/>
        <v>9925.1999999999825</v>
      </c>
      <c r="D24" s="14">
        <f t="shared" si="5"/>
        <v>45923.700000000004</v>
      </c>
      <c r="E24" s="14">
        <v>831.5</v>
      </c>
      <c r="F24" s="14">
        <v>23345</v>
      </c>
      <c r="G24" s="14">
        <v>13414.8</v>
      </c>
      <c r="H24" s="14">
        <v>8332.4</v>
      </c>
      <c r="I24" s="14">
        <v>145145.70000000001</v>
      </c>
      <c r="K24" s="37">
        <f t="shared" si="6"/>
        <v>1</v>
      </c>
      <c r="L24" s="37">
        <f t="shared" si="7"/>
        <v>4.9380431116059748E-2</v>
      </c>
      <c r="M24" s="37">
        <f t="shared" si="10"/>
        <v>0.2284822577322973</v>
      </c>
      <c r="N24" s="37">
        <f t="shared" si="11"/>
        <v>4.1369270617220557E-3</v>
      </c>
      <c r="O24" s="38">
        <f t="shared" si="9"/>
        <v>0.18288949056342807</v>
      </c>
      <c r="P24" s="37">
        <f t="shared" si="12"/>
        <v>0.11614739898484834</v>
      </c>
      <c r="Q24" s="37">
        <f t="shared" si="13"/>
        <v>6.6742091578579715E-2</v>
      </c>
      <c r="R24" s="37">
        <f t="shared" si="14"/>
        <v>4.1455840107147153E-2</v>
      </c>
      <c r="S24" s="37">
        <f t="shared" si="15"/>
        <v>0.72213731115164292</v>
      </c>
      <c r="T24" s="38"/>
    </row>
    <row r="25" spans="1:20">
      <c r="A25" s="35">
        <v>2010</v>
      </c>
      <c r="B25" s="14">
        <v>216456</v>
      </c>
      <c r="C25" s="14">
        <f t="shared" si="4"/>
        <v>10369.200000000012</v>
      </c>
      <c r="D25" s="14">
        <f t="shared" si="5"/>
        <v>52643.199999999997</v>
      </c>
      <c r="E25" s="14">
        <v>1079.9000000000001</v>
      </c>
      <c r="F25" s="14">
        <v>28846.6</v>
      </c>
      <c r="G25" s="14">
        <v>12523.2</v>
      </c>
      <c r="H25" s="14">
        <v>10193.5</v>
      </c>
      <c r="I25" s="14">
        <v>153443.6</v>
      </c>
      <c r="K25" s="37">
        <f t="shared" si="6"/>
        <v>1</v>
      </c>
      <c r="L25" s="37">
        <f t="shared" si="7"/>
        <v>4.790442399379094E-2</v>
      </c>
      <c r="M25" s="37">
        <f t="shared" si="10"/>
        <v>0.24320508556011383</v>
      </c>
      <c r="N25" s="37">
        <f t="shared" si="11"/>
        <v>4.9890046937945826E-3</v>
      </c>
      <c r="O25" s="38">
        <f t="shared" si="9"/>
        <v>0.19112336918357542</v>
      </c>
      <c r="P25" s="37">
        <f t="shared" si="12"/>
        <v>0.13326773108622536</v>
      </c>
      <c r="Q25" s="37">
        <f t="shared" si="13"/>
        <v>5.7855638097350046E-2</v>
      </c>
      <c r="R25" s="37">
        <f t="shared" si="14"/>
        <v>4.7092711682743836E-2</v>
      </c>
      <c r="S25" s="37">
        <f t="shared" si="15"/>
        <v>0.70889049044609531</v>
      </c>
      <c r="T25" s="38"/>
    </row>
    <row r="26" spans="1:20">
      <c r="A26" s="35">
        <v>2011</v>
      </c>
      <c r="B26" s="14">
        <v>227430.3</v>
      </c>
      <c r="C26" s="14">
        <f t="shared" si="4"/>
        <v>9678.6999999999825</v>
      </c>
      <c r="D26" s="14">
        <f t="shared" si="5"/>
        <v>56998.5</v>
      </c>
      <c r="E26" s="14">
        <v>1450.1</v>
      </c>
      <c r="F26" s="14">
        <v>30770.9</v>
      </c>
      <c r="G26" s="14">
        <v>13296.7</v>
      </c>
      <c r="H26" s="14">
        <v>11480.8</v>
      </c>
      <c r="I26" s="14">
        <v>160753.1</v>
      </c>
      <c r="K26" s="37">
        <f t="shared" si="6"/>
        <v>1</v>
      </c>
      <c r="L26" s="37">
        <f t="shared" si="7"/>
        <v>4.2556774537077881E-2</v>
      </c>
      <c r="M26" s="37">
        <f t="shared" si="10"/>
        <v>0.25061964039092416</v>
      </c>
      <c r="N26" s="37">
        <f t="shared" si="11"/>
        <v>6.3760193782446753E-3</v>
      </c>
      <c r="O26" s="38">
        <f t="shared" si="9"/>
        <v>0.19376310016739196</v>
      </c>
      <c r="P26" s="37">
        <f t="shared" si="12"/>
        <v>0.13529815508311779</v>
      </c>
      <c r="Q26" s="37">
        <f t="shared" si="13"/>
        <v>5.8464945084274175E-2</v>
      </c>
      <c r="R26" s="37">
        <f t="shared" si="14"/>
        <v>5.0480520845287542E-2</v>
      </c>
      <c r="S26" s="37">
        <f t="shared" si="15"/>
        <v>0.70682358507199794</v>
      </c>
      <c r="T26" s="38"/>
    </row>
    <row r="27" spans="1:20">
      <c r="A27" s="35">
        <v>2012</v>
      </c>
      <c r="B27" s="14">
        <v>237520.8</v>
      </c>
      <c r="C27" s="14">
        <f t="shared" si="4"/>
        <v>10347.699999999953</v>
      </c>
      <c r="D27" s="14">
        <f t="shared" si="5"/>
        <v>60340.900000000009</v>
      </c>
      <c r="E27" s="14">
        <v>1747.8</v>
      </c>
      <c r="F27" s="14">
        <v>32928</v>
      </c>
      <c r="G27" s="14">
        <v>13709.9</v>
      </c>
      <c r="H27" s="14">
        <v>11955.2</v>
      </c>
      <c r="I27" s="14">
        <v>166832.20000000001</v>
      </c>
      <c r="K27" s="37">
        <f t="shared" si="6"/>
        <v>1</v>
      </c>
      <c r="L27" s="37">
        <f t="shared" si="7"/>
        <v>4.356544774183968E-2</v>
      </c>
      <c r="M27" s="37">
        <f t="shared" si="10"/>
        <v>0.25404469840115063</v>
      </c>
      <c r="N27" s="37">
        <f t="shared" si="11"/>
        <v>7.3585134438752314E-3</v>
      </c>
      <c r="O27" s="38">
        <f t="shared" si="9"/>
        <v>0.19635290888208529</v>
      </c>
      <c r="P27" s="37">
        <f t="shared" si="12"/>
        <v>0.13863206927561714</v>
      </c>
      <c r="Q27" s="37">
        <f t="shared" si="13"/>
        <v>5.7720839606468149E-2</v>
      </c>
      <c r="R27" s="37">
        <f t="shared" si="14"/>
        <v>5.0333276075190052E-2</v>
      </c>
      <c r="S27" s="37">
        <f t="shared" si="15"/>
        <v>0.70238985385700969</v>
      </c>
      <c r="T27" s="38"/>
    </row>
    <row r="43" spans="6:13">
      <c r="F43" s="14"/>
      <c r="G43" s="14"/>
      <c r="H43" s="14"/>
      <c r="I43" s="14"/>
      <c r="J43" s="14"/>
      <c r="K43" s="14"/>
      <c r="L43" s="14"/>
      <c r="M43" s="14"/>
    </row>
    <row r="44" spans="6:13">
      <c r="F44" s="14"/>
      <c r="G44" s="14"/>
      <c r="H44" s="14"/>
      <c r="I44" s="14"/>
      <c r="J44" s="14"/>
      <c r="K44" s="14"/>
      <c r="L44" s="14"/>
      <c r="M44" s="14"/>
    </row>
    <row r="45" spans="6:13">
      <c r="F45" s="14"/>
      <c r="G45" s="14"/>
      <c r="H45" s="14"/>
      <c r="I45" s="14"/>
      <c r="J45" s="14"/>
      <c r="K45" s="14"/>
      <c r="L45" s="14"/>
      <c r="M45" s="14"/>
    </row>
    <row r="46" spans="6:13">
      <c r="F46" s="14"/>
      <c r="G46" s="14"/>
      <c r="H46" s="14"/>
      <c r="I46" s="14"/>
      <c r="J46" s="14"/>
      <c r="K46" s="14"/>
      <c r="L46" s="14"/>
      <c r="M46" s="14"/>
    </row>
    <row r="47" spans="6:13">
      <c r="F47" s="14"/>
      <c r="G47" s="14"/>
      <c r="H47" s="14"/>
      <c r="I47" s="14"/>
      <c r="J47" s="14"/>
      <c r="K47" s="14"/>
      <c r="L47" s="14"/>
      <c r="M47" s="14"/>
    </row>
    <row r="48" spans="6:13">
      <c r="F48" s="14"/>
      <c r="G48" s="14"/>
      <c r="H48" s="14"/>
      <c r="I48" s="14"/>
      <c r="J48" s="14"/>
      <c r="K48" s="14"/>
      <c r="L48" s="14"/>
      <c r="M48" s="14"/>
    </row>
    <row r="49" spans="6:13">
      <c r="F49" s="14"/>
      <c r="G49" s="14"/>
      <c r="H49" s="14"/>
      <c r="I49" s="14"/>
      <c r="J49" s="14"/>
      <c r="K49" s="14"/>
      <c r="L49" s="14"/>
      <c r="M49" s="14"/>
    </row>
    <row r="50" spans="6:13">
      <c r="F50" s="14"/>
      <c r="G50" s="14"/>
      <c r="H50" s="14"/>
      <c r="I50" s="14"/>
      <c r="J50" s="14"/>
      <c r="K50" s="14"/>
      <c r="L50" s="14"/>
      <c r="M50" s="14"/>
    </row>
    <row r="51" spans="6:13">
      <c r="F51" s="14"/>
      <c r="G51" s="14"/>
      <c r="H51" s="14"/>
      <c r="I51" s="14"/>
      <c r="J51" s="14"/>
      <c r="K51" s="14"/>
      <c r="L51" s="14"/>
      <c r="M51" s="14"/>
    </row>
    <row r="52" spans="6:13">
      <c r="F52" s="14"/>
      <c r="G52" s="14"/>
      <c r="H52" s="14"/>
      <c r="I52" s="14"/>
      <c r="J52" s="14"/>
      <c r="K52" s="14"/>
      <c r="L52" s="14"/>
      <c r="M52" s="14"/>
    </row>
    <row r="53" spans="6:13">
      <c r="F53" s="14"/>
      <c r="G53" s="14"/>
      <c r="H53" s="14"/>
      <c r="I53" s="14"/>
      <c r="J53" s="14"/>
      <c r="K53" s="14"/>
      <c r="L53" s="14"/>
      <c r="M53" s="14"/>
    </row>
    <row r="54" spans="6:13">
      <c r="F54" s="14"/>
      <c r="G54" s="14"/>
      <c r="H54" s="14"/>
      <c r="I54" s="14"/>
      <c r="J54" s="14"/>
      <c r="K54" s="14"/>
      <c r="L54" s="14"/>
      <c r="M54" s="14"/>
    </row>
    <row r="55" spans="6:13">
      <c r="F55" s="14"/>
      <c r="G55" s="14"/>
      <c r="H55" s="14"/>
      <c r="I55" s="14"/>
      <c r="J55" s="14"/>
      <c r="K55" s="14"/>
      <c r="L55" s="14"/>
      <c r="M55" s="14"/>
    </row>
    <row r="56" spans="6:13">
      <c r="F56" s="14"/>
      <c r="G56" s="14"/>
      <c r="H56" s="14"/>
      <c r="I56" s="14"/>
      <c r="J56" s="14"/>
      <c r="K56" s="14"/>
      <c r="L56" s="14"/>
      <c r="M56" s="14"/>
    </row>
    <row r="57" spans="6:13">
      <c r="F57" s="14"/>
      <c r="G57" s="14"/>
      <c r="H57" s="14"/>
      <c r="I57" s="14"/>
      <c r="J57" s="14"/>
      <c r="K57" s="14"/>
      <c r="L57" s="14"/>
      <c r="M57" s="14"/>
    </row>
    <row r="58" spans="6:13">
      <c r="F58" s="14"/>
      <c r="G58" s="14"/>
      <c r="H58" s="14"/>
      <c r="I58" s="14"/>
      <c r="J58" s="14"/>
      <c r="K58" s="14"/>
      <c r="L58" s="14"/>
      <c r="M58" s="14"/>
    </row>
    <row r="59" spans="6:13">
      <c r="F59" s="14"/>
      <c r="G59" s="14"/>
      <c r="H59" s="14"/>
      <c r="I59" s="14"/>
      <c r="J59" s="14"/>
      <c r="K59" s="14"/>
      <c r="L59" s="14"/>
      <c r="M59" s="14"/>
    </row>
    <row r="60" spans="6:13">
      <c r="F60" s="14"/>
      <c r="G60" s="14"/>
      <c r="H60" s="14"/>
      <c r="I60" s="14"/>
      <c r="J60" s="14"/>
      <c r="K60" s="14"/>
      <c r="L60" s="14"/>
      <c r="M60" s="14"/>
    </row>
    <row r="61" spans="6:13">
      <c r="F61" s="14"/>
      <c r="G61" s="14"/>
      <c r="H61" s="14"/>
      <c r="I61" s="14"/>
      <c r="J61" s="14"/>
      <c r="K61" s="14"/>
      <c r="L61" s="14"/>
      <c r="M61" s="14"/>
    </row>
    <row r="62" spans="6:13">
      <c r="F62" s="14"/>
      <c r="G62" s="14"/>
      <c r="H62" s="14"/>
      <c r="I62" s="14"/>
      <c r="J62" s="14"/>
      <c r="K62" s="14"/>
      <c r="L62" s="14"/>
      <c r="M62" s="14"/>
    </row>
    <row r="63" spans="6:13">
      <c r="F63" s="14"/>
      <c r="G63" s="14"/>
      <c r="H63" s="14"/>
      <c r="I63" s="14"/>
      <c r="J63" s="14"/>
      <c r="K63" s="14"/>
      <c r="L63" s="14"/>
      <c r="M63" s="14"/>
    </row>
    <row r="64" spans="6:13">
      <c r="F64" s="14"/>
      <c r="G64" s="14"/>
      <c r="H64" s="14"/>
      <c r="I64" s="14"/>
      <c r="J64" s="14"/>
      <c r="K64" s="14"/>
      <c r="L64" s="14"/>
      <c r="M64" s="14"/>
    </row>
    <row r="65" spans="6:13">
      <c r="F65" s="14"/>
      <c r="G65" s="14"/>
      <c r="H65" s="14"/>
      <c r="I65" s="14"/>
      <c r="J65" s="14"/>
      <c r="K65" s="14"/>
      <c r="L65" s="14"/>
      <c r="M65" s="14"/>
    </row>
  </sheetData>
  <mergeCells count="13">
    <mergeCell ref="O3:O4"/>
    <mergeCell ref="R3:R4"/>
    <mergeCell ref="C2:C3"/>
    <mergeCell ref="B1:B3"/>
    <mergeCell ref="D1:I1"/>
    <mergeCell ref="D2:D3"/>
    <mergeCell ref="I2:I3"/>
    <mergeCell ref="L1:S1"/>
    <mergeCell ref="K1:K4"/>
    <mergeCell ref="L2:L4"/>
    <mergeCell ref="M2:M4"/>
    <mergeCell ref="S2:S4"/>
    <mergeCell ref="N3:N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Source</vt:lpstr>
      <vt:lpstr>Exchange rates</vt:lpstr>
      <vt:lpstr>United States</vt:lpstr>
      <vt:lpstr>Japan</vt:lpstr>
      <vt:lpstr>EA17</vt:lpstr>
      <vt:lpstr>United Kingdom</vt:lpstr>
      <vt:lpstr>Ireland</vt:lpstr>
      <vt:lpstr>Italy</vt:lpstr>
      <vt:lpstr>Austria</vt:lpstr>
      <vt:lpstr>Belgium</vt:lpstr>
      <vt:lpstr>Cyprus</vt:lpstr>
      <vt:lpstr>Estonia</vt:lpstr>
      <vt:lpstr>Finland</vt:lpstr>
      <vt:lpstr>Germany</vt:lpstr>
      <vt:lpstr>Spain</vt:lpstr>
      <vt:lpstr>France</vt:lpstr>
      <vt:lpstr>Greece</vt:lpstr>
      <vt:lpstr>Luxembourg</vt:lpstr>
      <vt:lpstr>Malta</vt:lpstr>
      <vt:lpstr>Netherlands</vt:lpstr>
      <vt:lpstr>Portugal</vt:lpstr>
      <vt:lpstr>Slovenia</vt:lpstr>
      <vt:lpstr>Slovakia</vt:lpstr>
      <vt:lpstr>Latvia</vt:lpstr>
      <vt:lpstr>Romania</vt:lpstr>
      <vt:lpstr>Sweden</vt:lpstr>
      <vt:lpstr>Bulgaria</vt:lpstr>
      <vt:lpstr>CzechRepublic</vt:lpstr>
      <vt:lpstr>Denmark</vt:lpstr>
      <vt:lpstr>Hungary</vt:lpstr>
      <vt:lpstr>Lithuania</vt:lpstr>
      <vt:lpstr>Poland</vt:lpstr>
      <vt:lpstr>Japan RAW</vt:lpstr>
      <vt:lpstr>United States RAW</vt:lpstr>
      <vt:lpstr>United Kingdom RAW</vt:lpstr>
      <vt:lpstr>Ireland RAW</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 daehyeon</dc:creator>
  <cp:lastModifiedBy>Giuseppe Daluiso</cp:lastModifiedBy>
  <dcterms:created xsi:type="dcterms:W3CDTF">2014-03-05T13:40:49Z</dcterms:created>
  <dcterms:modified xsi:type="dcterms:W3CDTF">2014-03-18T19:17:03Z</dcterms:modified>
</cp:coreProperties>
</file>